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95" yWindow="-45" windowWidth="15285" windowHeight="11640"/>
  </bookViews>
  <sheets>
    <sheet name="Sheet1" sheetId="1" r:id="rId1"/>
    <sheet name="Sheet2" sheetId="2" r:id="rId2"/>
  </sheets>
  <definedNames>
    <definedName name="_xlnm.Print_Area" localSheetId="0">Sheet1!$A$1:$AO$65</definedName>
    <definedName name="PRO_MIX_BX_Bio_Myco">Sheet1!$AB$4:$AB$7</definedName>
    <definedName name="PRO_MIX_BX_Biofungicide">Sheet1!$AB$4:$AB$6</definedName>
    <definedName name="Select_Product">Sheet1!$P$23+Sheet1!$AB$4:$AB$12</definedName>
  </definedNames>
  <calcPr calcId="125725"/>
</workbook>
</file>

<file path=xl/calcChain.xml><?xml version="1.0" encoding="utf-8"?>
<calcChain xmlns="http://schemas.openxmlformats.org/spreadsheetml/2006/main">
  <c r="X6" i="1"/>
  <c r="AA6"/>
  <c r="AA8"/>
  <c r="AA9"/>
  <c r="AA11"/>
  <c r="AA12"/>
  <c r="AA17"/>
  <c r="AA18"/>
  <c r="AA19"/>
  <c r="AA20"/>
  <c r="AA21"/>
  <c r="AA22"/>
  <c r="AA25"/>
  <c r="AA26"/>
  <c r="AA29"/>
  <c r="AA30"/>
  <c r="AA31"/>
  <c r="AA34"/>
  <c r="AA37"/>
  <c r="AA41"/>
  <c r="AA42"/>
  <c r="AA43"/>
  <c r="X43"/>
  <c r="X42"/>
  <c r="X41"/>
  <c r="X40"/>
  <c r="AA40" s="1"/>
  <c r="X37"/>
  <c r="X36"/>
  <c r="AA36" s="1"/>
  <c r="X35"/>
  <c r="AA35" s="1"/>
  <c r="X34"/>
  <c r="X31"/>
  <c r="X30"/>
  <c r="X29"/>
  <c r="X28"/>
  <c r="AA28" s="1"/>
  <c r="X27"/>
  <c r="AA27" s="1"/>
  <c r="X26"/>
  <c r="X25"/>
  <c r="X22"/>
  <c r="AD19"/>
  <c r="AD20"/>
  <c r="X21"/>
  <c r="X20"/>
  <c r="X19"/>
  <c r="X18"/>
  <c r="X17"/>
  <c r="X16"/>
  <c r="AA16" s="1"/>
  <c r="X15"/>
  <c r="AA15" s="1"/>
  <c r="X12"/>
  <c r="X11"/>
  <c r="X10"/>
  <c r="AA10" s="1"/>
  <c r="X9"/>
  <c r="X8"/>
  <c r="X7"/>
  <c r="AA7" s="1"/>
  <c r="X5"/>
  <c r="AA5" s="1"/>
  <c r="X4"/>
  <c r="AA4" s="1"/>
  <c r="AA44" l="1"/>
  <c r="O20" s="1"/>
  <c r="O43" s="1"/>
  <c r="AC18" l="1"/>
  <c r="AD18" s="1"/>
  <c r="N11"/>
  <c r="AC19"/>
  <c r="E22"/>
  <c r="E25" s="1"/>
  <c r="O39" s="1"/>
  <c r="AC17"/>
  <c r="AD17" s="1"/>
  <c r="AC15"/>
  <c r="AD15" s="1"/>
  <c r="AC20"/>
  <c r="AC16"/>
  <c r="AD16" s="1"/>
  <c r="O34" l="1"/>
  <c r="AD21"/>
  <c r="O41"/>
  <c r="O46" s="1"/>
</calcChain>
</file>

<file path=xl/comments1.xml><?xml version="1.0" encoding="utf-8"?>
<comments xmlns="http://schemas.openxmlformats.org/spreadsheetml/2006/main">
  <authors>
    <author>Ed Bloodnick</author>
  </authors>
  <commentList>
    <comment ref="E7" authorId="0">
      <text>
        <r>
          <rPr>
            <b/>
            <sz val="8"/>
            <color indexed="81"/>
            <rFont val="Tahoma"/>
            <family val="2"/>
          </rPr>
          <t>Insert your information in the YELLOW blocks</t>
        </r>
      </text>
    </comment>
    <comment ref="E16" authorId="0">
      <text>
        <r>
          <rPr>
            <b/>
            <sz val="8"/>
            <color indexed="81"/>
            <rFont val="Tahoma"/>
            <family val="2"/>
          </rPr>
          <t>Click on the GREEN blocks to select your container size</t>
        </r>
      </text>
    </comment>
    <comment ref="O20" authorId="0">
      <text>
        <r>
          <rPr>
            <b/>
            <sz val="8"/>
            <color indexed="81"/>
            <rFont val="Tahoma"/>
            <family val="2"/>
          </rPr>
          <t>BLUE cells are calculated for you</t>
        </r>
      </text>
    </comment>
    <comment ref="K37" authorId="0">
      <text>
        <r>
          <rPr>
            <b/>
            <sz val="8"/>
            <color indexed="81"/>
            <rFont val="Tahoma"/>
            <family val="2"/>
          </rPr>
          <t>On average, growers using PRO-MIX with Biofungicide reduced chemical fungicide drenches by 50% to 80%.</t>
        </r>
      </text>
    </comment>
  </commentList>
</comments>
</file>

<file path=xl/sharedStrings.xml><?xml version="1.0" encoding="utf-8"?>
<sst xmlns="http://schemas.openxmlformats.org/spreadsheetml/2006/main" count="83" uniqueCount="66">
  <si>
    <t>Bedding Trays</t>
  </si>
  <si>
    <t>Volume</t>
  </si>
  <si>
    <t>Total Cu.in. of Mix</t>
  </si>
  <si>
    <t xml:space="preserve"> 'Cost Savings' Calculator</t>
  </si>
  <si>
    <t>606 Deep</t>
  </si>
  <si>
    <t>Fungicide product:</t>
  </si>
  <si>
    <t>Package size:</t>
  </si>
  <si>
    <t>ounces</t>
  </si>
  <si>
    <t>Cost per package:</t>
  </si>
  <si>
    <t>Application Rate:</t>
  </si>
  <si>
    <t>ounces per 100 gallons</t>
  </si>
  <si>
    <t>Azalea Pots</t>
  </si>
  <si>
    <t>Container type:</t>
  </si>
  <si>
    <t>Round Pots</t>
  </si>
  <si>
    <t>Hanging Baskets</t>
  </si>
  <si>
    <t>4 inch</t>
  </si>
  <si>
    <t>(click on green box for size - select only one)</t>
  </si>
  <si>
    <t>4 1/2 inch</t>
  </si>
  <si>
    <t>3.8 cu.ft. compressed</t>
  </si>
  <si>
    <t>Square Pots</t>
  </si>
  <si>
    <t>5 inch</t>
  </si>
  <si>
    <t>60 cu.ft. loose fill</t>
  </si>
  <si>
    <t>5 1/2 inch</t>
  </si>
  <si>
    <t>6 inch</t>
  </si>
  <si>
    <t>55 cu.ft. compressed</t>
  </si>
  <si>
    <t>Containers to treat or fill:</t>
  </si>
  <si>
    <t>Total cu.ft. of mix needed</t>
  </si>
  <si>
    <t>7 inch</t>
  </si>
  <si>
    <t>135 cu.ft. compressed</t>
  </si>
  <si>
    <t>8 inch</t>
  </si>
  <si>
    <t>Fungicide Solution:</t>
  </si>
  <si>
    <t>total gallons</t>
  </si>
  <si>
    <t>10 inch</t>
  </si>
  <si>
    <t>Cost of chemical fungicide / drench:</t>
  </si>
  <si>
    <t>3 inch</t>
  </si>
  <si>
    <t>Time required to mix chemical, apply and clean-up</t>
  </si>
  <si>
    <t>3 1/2 inch</t>
  </si>
  <si>
    <r>
      <t>hours</t>
    </r>
    <r>
      <rPr>
        <sz val="10"/>
        <rFont val="Arial"/>
        <family val="2"/>
      </rPr>
      <t xml:space="preserve"> - express in decimal                                   </t>
    </r>
    <r>
      <rPr>
        <i/>
        <sz val="10"/>
        <rFont val="Arial"/>
        <family val="2"/>
      </rPr>
      <t xml:space="preserve">    (example: 1.25 = 1 hour and 15 minutes)</t>
    </r>
  </si>
  <si>
    <t>Labor cost - hourly wage</t>
  </si>
  <si>
    <t>rate / hour</t>
  </si>
  <si>
    <t>Your normal number of drenches / crop cycle:</t>
  </si>
  <si>
    <r>
      <t>normal cost</t>
    </r>
    <r>
      <rPr>
        <sz val="10"/>
        <rFont val="Arial"/>
        <family val="2"/>
      </rPr>
      <t>:</t>
    </r>
  </si>
  <si>
    <t>Number of drenches you expect to eliminate by using PRO-MIX with Biofungicide:</t>
  </si>
  <si>
    <t>Your new cost for chemical fungicide applications:</t>
  </si>
  <si>
    <t>Your fungicide savings / crop:</t>
  </si>
  <si>
    <t>11 inch</t>
  </si>
  <si>
    <t>12 inch</t>
  </si>
  <si>
    <t>Your Net Savings per Crop:</t>
  </si>
  <si>
    <t>Please Note:</t>
  </si>
  <si>
    <t xml:space="preserve">*Your actual savings will vary at drenching based on PRO-MIX formulation selected, moisture content of medium in container, methods used and slight variations of container volume between manufacturers. This cost calculator assumes complete media saturation at drench. </t>
  </si>
  <si>
    <t xml:space="preserve">This calculator does not take into consideration other costs associated with fungicide drench applications. i.e., time required to calculate application rate and prepare fungicides, REI downtime often required when greenhouse is closed, gas/electric costs, equipment cleaning and depreciation of application equipment.   </t>
  </si>
  <si>
    <t>2.8 cu.ft. loose fill</t>
  </si>
  <si>
    <t>80 cu.ft. loose fill</t>
  </si>
  <si>
    <t>Select Product</t>
  </si>
  <si>
    <t>Select Package Size</t>
  </si>
  <si>
    <t xml:space="preserve">Package size:  </t>
  </si>
  <si>
    <t xml:space="preserve">PRO-MIX product used:  </t>
  </si>
  <si>
    <t xml:space="preserve">Quantity required:  </t>
  </si>
  <si>
    <t xml:space="preserve">IMPORTANT: This 'Cost Calculator' has been designed and released by Premier Tech Horticulture, Ltee for use in demonstrating the economic benefits of PRO-MIX with Biofungicide products compared to chemical fungicide drenches often used as a preventative measures to control Fusarium, Pythium and Rhizoctonia root pathogens.  Premier Horticulture, Ltee allows use of this program for its customers, agents and personnel, however reserves the right to retract or refuse distribution if used incorrectly or for purposes other than intended.  </t>
  </si>
  <si>
    <r>
      <t>PRO-MIX</t>
    </r>
    <r>
      <rPr>
        <b/>
        <vertAlign val="superscript"/>
        <sz val="20"/>
        <rFont val="Arial"/>
        <family val="2"/>
      </rPr>
      <t>®</t>
    </r>
    <r>
      <rPr>
        <b/>
        <sz val="20"/>
        <rFont val="Arial"/>
        <family val="2"/>
      </rPr>
      <t xml:space="preserve"> BIOFUNGICIDE + MYCORRHIZAE</t>
    </r>
  </si>
  <si>
    <t>PRO-MIX BX Bio+Myco</t>
  </si>
  <si>
    <t>PRO-MIX HP Bio+Myco</t>
  </si>
  <si>
    <t>PRO-MIX 'Custom Blend' Bio+Myco</t>
  </si>
  <si>
    <t>GS 2013-02</t>
  </si>
  <si>
    <t>Your investment for the BIOFUNGICIDE+MYCORRHIZAE component / crop cycle:</t>
  </si>
  <si>
    <r>
      <t>PRO-MIX BIOFUNGICIDE+MYCORRHIZAE</t>
    </r>
    <r>
      <rPr>
        <i/>
        <sz val="9"/>
        <rFont val="Arial"/>
        <family val="2"/>
      </rPr>
      <t xml:space="preserve"> can be used as part of your Integrated Pest Management (IPM) practices to suppress Fusarium, Pythium and Rhizoctonia, as labeled. Growers should use their best judgement to determine what level they can reduce chemical fungicide drenches when using this product. On average, growers using PRO-MIX BIOFUNGICIDE+MYCORRHIZAE reduced chemical fungicide drenches by 50% to 80%.</t>
    </r>
  </si>
</sst>
</file>

<file path=xl/styles.xml><?xml version="1.0" encoding="utf-8"?>
<styleSheet xmlns="http://schemas.openxmlformats.org/spreadsheetml/2006/main">
  <numFmts count="2">
    <numFmt numFmtId="164" formatCode="0.0"/>
    <numFmt numFmtId="165" formatCode="&quot;$&quot;#,##0.00"/>
  </numFmts>
  <fonts count="22">
    <font>
      <sz val="10"/>
      <name val="Arial"/>
    </font>
    <font>
      <b/>
      <sz val="18"/>
      <name val="Arial"/>
      <family val="2"/>
    </font>
    <font>
      <b/>
      <sz val="20"/>
      <name val="Arial"/>
      <family val="2"/>
    </font>
    <font>
      <b/>
      <vertAlign val="superscript"/>
      <sz val="20"/>
      <name val="Arial"/>
      <family val="2"/>
    </font>
    <font>
      <sz val="20"/>
      <name val="Arial"/>
      <family val="2"/>
    </font>
    <font>
      <b/>
      <sz val="10"/>
      <name val="Arial"/>
      <family val="2"/>
    </font>
    <font>
      <b/>
      <sz val="11"/>
      <name val="Arial"/>
      <family val="2"/>
    </font>
    <font>
      <b/>
      <sz val="10"/>
      <color indexed="8"/>
      <name val="Arial"/>
      <family val="2"/>
    </font>
    <font>
      <b/>
      <sz val="10"/>
      <name val="Arial"/>
      <family val="2"/>
    </font>
    <font>
      <i/>
      <sz val="10"/>
      <name val="Arial"/>
      <family val="2"/>
    </font>
    <font>
      <b/>
      <sz val="14"/>
      <name val="Arial"/>
      <family val="2"/>
    </font>
    <font>
      <b/>
      <sz val="12"/>
      <name val="Arial"/>
      <family val="2"/>
    </font>
    <font>
      <b/>
      <sz val="8"/>
      <color indexed="81"/>
      <name val="Tahoma"/>
      <family val="2"/>
    </font>
    <font>
      <sz val="10"/>
      <color theme="0"/>
      <name val="Arial"/>
      <family val="2"/>
    </font>
    <font>
      <sz val="10"/>
      <color rgb="FFFF0000"/>
      <name val="Arial"/>
      <family val="2"/>
    </font>
    <font>
      <sz val="10"/>
      <color theme="0" tint="-4.9989318521683403E-2"/>
      <name val="Arial"/>
      <family val="2"/>
    </font>
    <font>
      <b/>
      <sz val="18"/>
      <color theme="0" tint="-4.9989318521683403E-2"/>
      <name val="Arial"/>
      <family val="2"/>
    </font>
    <font>
      <b/>
      <i/>
      <sz val="9"/>
      <name val="Arial"/>
      <family val="2"/>
    </font>
    <font>
      <i/>
      <sz val="9"/>
      <name val="Arial"/>
      <family val="2"/>
    </font>
    <font>
      <sz val="9"/>
      <name val="Arial"/>
      <family val="2"/>
    </font>
    <font>
      <b/>
      <sz val="9"/>
      <name val="Arial"/>
      <family val="2"/>
    </font>
    <font>
      <sz val="10"/>
      <name val="Arial"/>
      <family val="2"/>
    </font>
  </fonts>
  <fills count="7">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27"/>
        <bgColor indexed="52"/>
      </patternFill>
    </fill>
    <fill>
      <patternFill patternType="solid">
        <fgColor indexed="42"/>
        <bgColor indexed="64"/>
      </patternFill>
    </fill>
    <fill>
      <patternFill patternType="solid">
        <fgColor rgb="FFCC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1">
    <xf numFmtId="0" fontId="0" fillId="0" borderId="0"/>
  </cellStyleXfs>
  <cellXfs count="109">
    <xf numFmtId="0" fontId="0" fillId="0" borderId="0" xfId="0"/>
    <xf numFmtId="0" fontId="0" fillId="0" borderId="0" xfId="0" applyBorder="1" applyAlignment="1" applyProtection="1"/>
    <xf numFmtId="0" fontId="0" fillId="0" borderId="0" xfId="0" applyAlignment="1" applyProtection="1"/>
    <xf numFmtId="0" fontId="8" fillId="2" borderId="1" xfId="0" applyFont="1" applyFill="1" applyBorder="1" applyAlignment="1" applyProtection="1">
      <protection locked="0"/>
    </xf>
    <xf numFmtId="0" fontId="0" fillId="0" borderId="0" xfId="0" applyProtection="1"/>
    <xf numFmtId="0" fontId="1" fillId="0" borderId="0" xfId="0" applyFont="1" applyAlignment="1" applyProtection="1">
      <alignment horizontal="center"/>
    </xf>
    <xf numFmtId="0" fontId="0" fillId="0" borderId="0" xfId="0" applyAlignment="1" applyProtection="1">
      <alignment horizontal="center"/>
    </xf>
    <xf numFmtId="0" fontId="5" fillId="0" borderId="0" xfId="0" applyFont="1" applyAlignment="1" applyProtection="1">
      <alignment wrapText="1"/>
    </xf>
    <xf numFmtId="0" fontId="5" fillId="0" borderId="0" xfId="0" applyFont="1" applyProtection="1"/>
    <xf numFmtId="2" fontId="0" fillId="0" borderId="0" xfId="0" applyNumberFormat="1" applyProtection="1"/>
    <xf numFmtId="2" fontId="0" fillId="0" borderId="0" xfId="0" applyNumberFormat="1" applyBorder="1" applyAlignment="1" applyProtection="1">
      <alignment wrapText="1"/>
    </xf>
    <xf numFmtId="0" fontId="5" fillId="0" borderId="0" xfId="0" applyFont="1" applyAlignment="1" applyProtection="1"/>
    <xf numFmtId="164" fontId="0" fillId="0" borderId="0" xfId="0" applyNumberFormat="1" applyBorder="1" applyAlignment="1" applyProtection="1"/>
    <xf numFmtId="165" fontId="0" fillId="0" borderId="0" xfId="0" applyNumberFormat="1" applyFill="1" applyBorder="1" applyAlignment="1" applyProtection="1"/>
    <xf numFmtId="165" fontId="0" fillId="0" borderId="0" xfId="0" applyNumberFormat="1" applyBorder="1" applyAlignment="1" applyProtection="1"/>
    <xf numFmtId="165" fontId="0" fillId="0" borderId="0" xfId="0" applyNumberFormat="1" applyBorder="1" applyAlignment="1" applyProtection="1">
      <alignment wrapText="1"/>
    </xf>
    <xf numFmtId="165" fontId="0" fillId="0" borderId="0" xfId="0" applyNumberFormat="1" applyProtection="1"/>
    <xf numFmtId="0" fontId="5" fillId="0" borderId="0" xfId="0" applyFont="1" applyFill="1" applyBorder="1" applyAlignment="1" applyProtection="1"/>
    <xf numFmtId="0" fontId="5" fillId="0" borderId="0" xfId="0" applyNumberFormat="1" applyFont="1" applyAlignment="1" applyProtection="1"/>
    <xf numFmtId="0" fontId="0" fillId="0" borderId="0" xfId="0" applyNumberFormat="1" applyAlignment="1" applyProtection="1"/>
    <xf numFmtId="0" fontId="8" fillId="0" borderId="0" xfId="0" applyFont="1" applyAlignment="1" applyProtection="1">
      <alignment horizontal="right" wrapText="1"/>
    </xf>
    <xf numFmtId="0" fontId="0" fillId="0" borderId="0" xfId="0" applyAlignment="1" applyProtection="1">
      <alignment wrapText="1"/>
    </xf>
    <xf numFmtId="0" fontId="11" fillId="0" borderId="0" xfId="0" applyFont="1" applyProtection="1"/>
    <xf numFmtId="0" fontId="13" fillId="0" borderId="0" xfId="0" applyFont="1" applyProtection="1"/>
    <xf numFmtId="165" fontId="13" fillId="0" borderId="0" xfId="0" applyNumberFormat="1" applyFont="1" applyProtection="1"/>
    <xf numFmtId="0" fontId="14" fillId="0" borderId="0" xfId="0" applyFont="1" applyProtection="1"/>
    <xf numFmtId="0" fontId="15" fillId="0" borderId="0" xfId="0" applyFont="1" applyProtection="1"/>
    <xf numFmtId="0" fontId="15" fillId="0" borderId="0" xfId="0" applyFont="1" applyBorder="1" applyAlignment="1" applyProtection="1">
      <alignment horizontal="left"/>
    </xf>
    <xf numFmtId="164" fontId="15" fillId="0" borderId="0" xfId="0" applyNumberFormat="1" applyFont="1" applyBorder="1" applyAlignment="1" applyProtection="1">
      <alignment horizontal="left"/>
    </xf>
    <xf numFmtId="0" fontId="15" fillId="0" borderId="0" xfId="0" applyFont="1" applyAlignment="1" applyProtection="1">
      <alignment horizontal="left"/>
    </xf>
    <xf numFmtId="0" fontId="16" fillId="0" borderId="0" xfId="0" applyFont="1" applyAlignment="1" applyProtection="1">
      <alignment horizontal="center"/>
    </xf>
    <xf numFmtId="0" fontId="15" fillId="0" borderId="0" xfId="0" applyFont="1" applyAlignment="1" applyProtection="1">
      <alignment horizontal="center"/>
    </xf>
    <xf numFmtId="164" fontId="15" fillId="0" borderId="0" xfId="0" applyNumberFormat="1" applyFont="1" applyBorder="1" applyAlignment="1" applyProtection="1">
      <alignment horizontal="right"/>
    </xf>
    <xf numFmtId="49" fontId="15" fillId="0" borderId="0" xfId="0" applyNumberFormat="1" applyFont="1" applyBorder="1" applyAlignment="1" applyProtection="1">
      <alignment horizontal="left"/>
    </xf>
    <xf numFmtId="0" fontId="15" fillId="0" borderId="0" xfId="0" applyFont="1" applyBorder="1" applyAlignment="1" applyProtection="1"/>
    <xf numFmtId="165" fontId="15" fillId="0" borderId="0" xfId="0" applyNumberFormat="1" applyFont="1" applyAlignment="1" applyProtection="1">
      <alignment horizontal="left"/>
    </xf>
    <xf numFmtId="165" fontId="15" fillId="0" borderId="0" xfId="0" applyNumberFormat="1" applyFont="1" applyFill="1" applyProtection="1"/>
    <xf numFmtId="164" fontId="15" fillId="0" borderId="0" xfId="0" applyNumberFormat="1" applyFont="1" applyBorder="1" applyAlignment="1" applyProtection="1"/>
    <xf numFmtId="165" fontId="15" fillId="0" borderId="0" xfId="0" applyNumberFormat="1" applyFont="1" applyProtection="1"/>
    <xf numFmtId="165" fontId="15" fillId="0" borderId="0" xfId="0" applyNumberFormat="1" applyFont="1" applyBorder="1" applyAlignment="1" applyProtection="1"/>
    <xf numFmtId="0" fontId="15" fillId="0" borderId="0" xfId="0" applyFont="1" applyAlignment="1" applyProtection="1">
      <alignment horizontal="right"/>
    </xf>
    <xf numFmtId="0" fontId="15" fillId="0" borderId="0" xfId="0" applyFont="1" applyBorder="1" applyProtection="1"/>
    <xf numFmtId="0" fontId="19" fillId="0" borderId="0" xfId="0" applyFont="1" applyProtection="1"/>
    <xf numFmtId="49" fontId="19" fillId="0" borderId="0" xfId="0" applyNumberFormat="1" applyFont="1" applyAlignment="1">
      <alignment horizontal="right"/>
    </xf>
    <xf numFmtId="0" fontId="17" fillId="0" borderId="0" xfId="0" applyFont="1" applyAlignment="1" applyProtection="1">
      <alignment wrapText="1"/>
    </xf>
    <xf numFmtId="0" fontId="18" fillId="0" borderId="0" xfId="0" applyFont="1" applyAlignment="1" applyProtection="1">
      <alignment wrapText="1"/>
    </xf>
    <xf numFmtId="0" fontId="19" fillId="0" borderId="0" xfId="0" applyFont="1" applyAlignment="1" applyProtection="1">
      <alignment wrapText="1"/>
    </xf>
    <xf numFmtId="0" fontId="20" fillId="0" borderId="0" xfId="0" applyFont="1" applyBorder="1" applyAlignment="1" applyProtection="1">
      <alignment horizontal="left" vertical="top" wrapText="1"/>
    </xf>
    <xf numFmtId="0" fontId="19" fillId="0" borderId="0" xfId="0" applyFont="1" applyBorder="1" applyAlignment="1" applyProtection="1">
      <alignment horizontal="left" vertical="top" wrapText="1"/>
    </xf>
    <xf numFmtId="165" fontId="8" fillId="3" borderId="2" xfId="0" applyNumberFormat="1" applyFont="1" applyFill="1" applyBorder="1" applyAlignment="1" applyProtection="1">
      <alignment wrapText="1"/>
    </xf>
    <xf numFmtId="165" fontId="8" fillId="3" borderId="3" xfId="0" applyNumberFormat="1" applyFont="1" applyFill="1" applyBorder="1" applyAlignment="1" applyProtection="1">
      <alignment wrapText="1"/>
    </xf>
    <xf numFmtId="0" fontId="10" fillId="0" borderId="0" xfId="0" applyFont="1" applyAlignment="1" applyProtection="1">
      <alignment horizontal="right" wrapText="1"/>
    </xf>
    <xf numFmtId="165" fontId="10" fillId="3" borderId="2" xfId="0" applyNumberFormat="1" applyFont="1" applyFill="1" applyBorder="1" applyAlignment="1" applyProtection="1">
      <alignment wrapText="1"/>
    </xf>
    <xf numFmtId="165" fontId="10" fillId="3" borderId="3" xfId="0" applyNumberFormat="1" applyFont="1" applyFill="1" applyBorder="1" applyAlignment="1" applyProtection="1">
      <alignment wrapText="1"/>
    </xf>
    <xf numFmtId="0" fontId="5" fillId="0" borderId="0" xfId="0" applyFont="1" applyAlignment="1" applyProtection="1">
      <alignment horizontal="right" wrapText="1"/>
    </xf>
    <xf numFmtId="0" fontId="0" fillId="0" borderId="0" xfId="0" applyAlignment="1"/>
    <xf numFmtId="0" fontId="15" fillId="0" borderId="0" xfId="0" applyFont="1" applyBorder="1" applyAlignment="1" applyProtection="1">
      <alignment horizontal="left"/>
    </xf>
    <xf numFmtId="0" fontId="8" fillId="0" borderId="0" xfId="0" applyFont="1" applyAlignment="1" applyProtection="1">
      <alignment horizontal="right" wrapText="1"/>
    </xf>
    <xf numFmtId="0" fontId="5" fillId="0" borderId="0" xfId="0" applyFont="1" applyBorder="1" applyAlignment="1" applyProtection="1">
      <alignment horizontal="right" wrapText="1"/>
    </xf>
    <xf numFmtId="0" fontId="0" fillId="0" borderId="0" xfId="0" applyBorder="1" applyAlignment="1" applyProtection="1">
      <alignment horizontal="right" wrapText="1"/>
    </xf>
    <xf numFmtId="0" fontId="5" fillId="0" borderId="0" xfId="0" applyFont="1" applyAlignment="1" applyProtection="1">
      <alignment horizontal="right"/>
    </xf>
    <xf numFmtId="0" fontId="0" fillId="0" borderId="0" xfId="0" applyAlignment="1" applyProtection="1">
      <alignment horizontal="right"/>
    </xf>
    <xf numFmtId="0" fontId="0" fillId="0" borderId="0" xfId="0" applyAlignment="1" applyProtection="1">
      <alignment horizontal="right" wrapText="1"/>
    </xf>
    <xf numFmtId="0" fontId="5" fillId="0" borderId="0" xfId="0" applyFont="1" applyAlignment="1" applyProtection="1">
      <alignment wrapText="1"/>
    </xf>
    <xf numFmtId="0" fontId="0" fillId="0" borderId="0" xfId="0" applyAlignment="1" applyProtection="1">
      <alignment wrapText="1"/>
    </xf>
    <xf numFmtId="2" fontId="5" fillId="2" borderId="2" xfId="0" applyNumberFormat="1" applyFont="1" applyFill="1" applyBorder="1" applyAlignment="1" applyProtection="1">
      <alignment wrapText="1"/>
      <protection locked="0"/>
    </xf>
    <xf numFmtId="2" fontId="5" fillId="2" borderId="3" xfId="0" applyNumberFormat="1" applyFont="1" applyFill="1" applyBorder="1" applyAlignment="1" applyProtection="1">
      <alignment wrapText="1"/>
      <protection locked="0"/>
    </xf>
    <xf numFmtId="165" fontId="5" fillId="2" borderId="2" xfId="0" applyNumberFormat="1" applyFont="1" applyFill="1" applyBorder="1" applyAlignment="1" applyProtection="1">
      <alignment wrapText="1"/>
      <protection locked="0"/>
    </xf>
    <xf numFmtId="165" fontId="5" fillId="2" borderId="3" xfId="0" applyNumberFormat="1" applyFont="1" applyFill="1" applyBorder="1" applyAlignment="1" applyProtection="1">
      <alignment wrapText="1"/>
      <protection locked="0"/>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164" fontId="5" fillId="4" borderId="2" xfId="0" applyNumberFormat="1" applyFont="1" applyFill="1" applyBorder="1" applyAlignment="1" applyProtection="1"/>
    <xf numFmtId="0" fontId="5" fillId="4" borderId="3" xfId="0" applyFont="1" applyFill="1" applyBorder="1" applyAlignment="1" applyProtection="1"/>
    <xf numFmtId="165" fontId="5" fillId="0" borderId="0" xfId="0" applyNumberFormat="1" applyFont="1" applyFill="1" applyBorder="1" applyAlignment="1" applyProtection="1"/>
    <xf numFmtId="165" fontId="5" fillId="4" borderId="2" xfId="0" applyNumberFormat="1" applyFont="1" applyFill="1" applyBorder="1" applyAlignment="1" applyProtection="1">
      <alignment wrapText="1"/>
    </xf>
    <xf numFmtId="165" fontId="5" fillId="4" borderId="3" xfId="0" applyNumberFormat="1" applyFont="1" applyFill="1" applyBorder="1" applyAlignment="1" applyProtection="1">
      <alignment wrapText="1"/>
    </xf>
    <xf numFmtId="164" fontId="5" fillId="4" borderId="2" xfId="0" applyNumberFormat="1" applyFont="1" applyFill="1" applyBorder="1" applyAlignment="1" applyProtection="1">
      <alignment wrapText="1"/>
    </xf>
    <xf numFmtId="164" fontId="5" fillId="4" borderId="3" xfId="0" applyNumberFormat="1" applyFont="1" applyFill="1" applyBorder="1" applyAlignment="1" applyProtection="1">
      <alignment wrapText="1"/>
    </xf>
    <xf numFmtId="0" fontId="5" fillId="0" borderId="0" xfId="0" applyFont="1" applyAlignment="1" applyProtection="1"/>
    <xf numFmtId="0" fontId="0" fillId="0" borderId="0" xfId="0" applyAlignment="1" applyProtection="1"/>
    <xf numFmtId="1" fontId="5" fillId="2" borderId="2" xfId="0" applyNumberFormat="1" applyFont="1" applyFill="1" applyBorder="1" applyAlignment="1" applyProtection="1">
      <alignment wrapText="1"/>
      <protection locked="0"/>
    </xf>
    <xf numFmtId="1" fontId="5" fillId="2" borderId="3" xfId="0" applyNumberFormat="1" applyFont="1" applyFill="1" applyBorder="1" applyAlignment="1" applyProtection="1">
      <alignment wrapText="1"/>
      <protection locked="0"/>
    </xf>
    <xf numFmtId="0" fontId="0" fillId="5" borderId="2" xfId="0" applyFill="1" applyBorder="1" applyAlignment="1" applyProtection="1">
      <protection locked="0"/>
    </xf>
    <xf numFmtId="0" fontId="0" fillId="5" borderId="3" xfId="0" applyFill="1" applyBorder="1" applyAlignment="1" applyProtection="1">
      <protection locked="0"/>
    </xf>
    <xf numFmtId="0" fontId="0" fillId="0" borderId="0" xfId="0" applyBorder="1" applyAlignment="1" applyProtection="1"/>
    <xf numFmtId="2" fontId="5" fillId="2" borderId="2" xfId="0" applyNumberFormat="1" applyFont="1" applyFill="1" applyBorder="1" applyAlignment="1" applyProtection="1">
      <protection locked="0"/>
    </xf>
    <xf numFmtId="2" fontId="5" fillId="2" borderId="3" xfId="0" applyNumberFormat="1" applyFont="1" applyFill="1" applyBorder="1" applyAlignment="1" applyProtection="1">
      <protection locked="0"/>
    </xf>
    <xf numFmtId="0" fontId="9" fillId="0" borderId="0" xfId="0" applyFont="1" applyAlignment="1" applyProtection="1">
      <alignment horizontal="left" wrapText="1"/>
    </xf>
    <xf numFmtId="2" fontId="5" fillId="0" borderId="0" xfId="0" applyNumberFormat="1" applyFont="1" applyBorder="1" applyAlignment="1" applyProtection="1"/>
    <xf numFmtId="1" fontId="5" fillId="2" borderId="2" xfId="0" applyNumberFormat="1" applyFont="1" applyFill="1" applyBorder="1" applyAlignment="1" applyProtection="1">
      <protection locked="0"/>
    </xf>
    <xf numFmtId="1" fontId="5" fillId="2" borderId="3" xfId="0" applyNumberFormat="1" applyFont="1" applyFill="1" applyBorder="1" applyAlignment="1" applyProtection="1">
      <protection locked="0"/>
    </xf>
    <xf numFmtId="0" fontId="8" fillId="5" borderId="2" xfId="0" applyFont="1" applyFill="1" applyBorder="1" applyAlignment="1" applyProtection="1">
      <protection locked="0"/>
    </xf>
    <xf numFmtId="0" fontId="8" fillId="5" borderId="4" xfId="0" applyFont="1" applyFill="1" applyBorder="1" applyAlignment="1" applyProtection="1">
      <protection locked="0"/>
    </xf>
    <xf numFmtId="0" fontId="8" fillId="5" borderId="3" xfId="0" applyFont="1" applyFill="1" applyBorder="1" applyAlignment="1" applyProtection="1">
      <protection locked="0"/>
    </xf>
    <xf numFmtId="165" fontId="5" fillId="2" borderId="2" xfId="0" applyNumberFormat="1" applyFont="1" applyFill="1" applyBorder="1" applyAlignment="1" applyProtection="1">
      <protection locked="0"/>
    </xf>
    <xf numFmtId="165" fontId="5" fillId="2" borderId="3" xfId="0" applyNumberFormat="1" applyFont="1" applyFill="1" applyBorder="1" applyAlignment="1" applyProtection="1">
      <protection locked="0"/>
    </xf>
    <xf numFmtId="0" fontId="6" fillId="0" borderId="0" xfId="0" applyFont="1" applyAlignment="1" applyProtection="1">
      <alignment horizontal="right"/>
    </xf>
    <xf numFmtId="0" fontId="0" fillId="0" borderId="0" xfId="0" applyAlignment="1">
      <alignment horizontal="right"/>
    </xf>
    <xf numFmtId="0" fontId="0" fillId="0" borderId="5" xfId="0" applyBorder="1" applyAlignment="1">
      <alignment horizontal="right"/>
    </xf>
    <xf numFmtId="164" fontId="5" fillId="6" borderId="2" xfId="0" applyNumberFormat="1" applyFont="1" applyFill="1" applyBorder="1" applyAlignment="1" applyProtection="1">
      <alignment horizontal="left"/>
    </xf>
    <xf numFmtId="164" fontId="5" fillId="6" borderId="4" xfId="0" applyNumberFormat="1" applyFont="1" applyFill="1" applyBorder="1" applyAlignment="1" applyProtection="1">
      <alignment horizontal="left"/>
    </xf>
    <xf numFmtId="164" fontId="5" fillId="6" borderId="3" xfId="0" applyNumberFormat="1" applyFont="1" applyFill="1" applyBorder="1" applyAlignment="1" applyProtection="1">
      <alignment horizontal="left"/>
    </xf>
    <xf numFmtId="0" fontId="2" fillId="0" borderId="0" xfId="0" applyFont="1" applyAlignment="1">
      <alignment horizontal="center"/>
    </xf>
    <xf numFmtId="0" fontId="4" fillId="0" borderId="0" xfId="0" applyFont="1" applyAlignment="1">
      <alignment horizontal="center"/>
    </xf>
    <xf numFmtId="2" fontId="5" fillId="2" borderId="2" xfId="0" applyNumberFormat="1" applyFont="1" applyFill="1" applyBorder="1" applyAlignment="1" applyProtection="1">
      <alignment horizontal="center"/>
      <protection locked="0"/>
    </xf>
    <xf numFmtId="2" fontId="5" fillId="2" borderId="3" xfId="0" applyNumberFormat="1" applyFont="1" applyFill="1" applyBorder="1" applyAlignment="1" applyProtection="1">
      <alignment horizontal="center"/>
      <protection locked="0"/>
    </xf>
    <xf numFmtId="0" fontId="7" fillId="5" borderId="2" xfId="0" applyFont="1" applyFill="1" applyBorder="1" applyAlignment="1" applyProtection="1">
      <alignment wrapText="1"/>
      <protection locked="0"/>
    </xf>
    <xf numFmtId="0" fontId="7" fillId="5" borderId="4" xfId="0" applyFont="1" applyFill="1" applyBorder="1" applyAlignment="1" applyProtection="1">
      <alignment wrapText="1"/>
      <protection locked="0"/>
    </xf>
    <xf numFmtId="0" fontId="7" fillId="5" borderId="3" xfId="0" applyFont="1" applyFill="1" applyBorder="1" applyAlignment="1" applyProtection="1">
      <alignment wrapText="1"/>
      <protection locked="0"/>
    </xf>
  </cellXfs>
  <cellStyles count="1">
    <cellStyle name="Normal" xfId="0" builtinId="0"/>
  </cellStyles>
  <dxfs count="0"/>
  <tableStyles count="0" defaultTableStyle="TableStyleMedium9" defaultPivotStyle="PivotStyleLight16"/>
  <colors>
    <mruColors>
      <color rgb="FFCCFF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4</xdr:col>
      <xdr:colOff>57150</xdr:colOff>
      <xdr:row>1</xdr:row>
      <xdr:rowOff>190499</xdr:rowOff>
    </xdr:to>
    <xdr:pic>
      <xdr:nvPicPr>
        <xdr:cNvPr id="2" name="Picture 1"/>
        <xdr:cNvPicPr/>
      </xdr:nvPicPr>
      <xdr:blipFill>
        <a:blip xmlns:r="http://schemas.openxmlformats.org/officeDocument/2006/relationships" r:embed="rId1" cstate="print"/>
        <a:srcRect/>
        <a:stretch>
          <a:fillRect/>
        </a:stretch>
      </xdr:blipFill>
      <xdr:spPr bwMode="auto">
        <a:xfrm>
          <a:off x="9525" y="19050"/>
          <a:ext cx="2200275" cy="4286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BG71"/>
  <sheetViews>
    <sheetView showGridLines="0" tabSelected="1" zoomScaleNormal="100" workbookViewId="0">
      <selection activeCell="E7" sqref="E7:F7"/>
    </sheetView>
  </sheetViews>
  <sheetFormatPr defaultRowHeight="12.75"/>
  <cols>
    <col min="1" max="1" width="2.7109375" style="4" customWidth="1"/>
    <col min="2" max="2" width="9.140625" style="4"/>
    <col min="3" max="3" width="18.7109375" style="4" customWidth="1"/>
    <col min="4" max="4" width="1.7109375" style="4" customWidth="1"/>
    <col min="5" max="5" width="6.5703125" style="4" customWidth="1"/>
    <col min="6" max="6" width="8.7109375" style="4" customWidth="1"/>
    <col min="7" max="7" width="1.85546875" style="4" customWidth="1"/>
    <col min="8" max="8" width="5.140625" style="4" customWidth="1"/>
    <col min="9" max="9" width="8.7109375" style="4" customWidth="1"/>
    <col min="10" max="10" width="1.85546875" style="4" customWidth="1"/>
    <col min="11" max="11" width="4.85546875" style="4" customWidth="1"/>
    <col min="12" max="12" width="13" style="4" customWidth="1"/>
    <col min="13" max="13" width="6.28515625" style="4" customWidth="1"/>
    <col min="14" max="14" width="1.28515625" style="4" customWidth="1"/>
    <col min="15" max="15" width="6.7109375" style="4" customWidth="1"/>
    <col min="16" max="16" width="10" style="4" customWidth="1"/>
    <col min="17" max="17" width="12.140625" style="4" customWidth="1"/>
    <col min="18" max="18" width="1.7109375" style="4" customWidth="1"/>
    <col min="19" max="19" width="24.5703125" style="26" hidden="1" customWidth="1"/>
    <col min="20" max="24" width="9.140625" style="41" hidden="1" customWidth="1"/>
    <col min="25" max="25" width="2.85546875" style="41" hidden="1" customWidth="1"/>
    <col min="26" max="26" width="2.7109375" style="41" hidden="1" customWidth="1"/>
    <col min="27" max="27" width="9.140625" style="41" hidden="1" customWidth="1"/>
    <col min="28" max="28" width="31.140625" style="26" hidden="1" customWidth="1"/>
    <col min="29" max="29" width="17.5703125" style="26" hidden="1" customWidth="1"/>
    <col min="30" max="30" width="11.5703125" style="26" hidden="1" customWidth="1"/>
    <col min="31" max="31" width="13.5703125" style="23" customWidth="1"/>
    <col min="32" max="37" width="9.140625" style="23" customWidth="1"/>
    <col min="38" max="39" width="9.140625" style="4" customWidth="1"/>
    <col min="40" max="41" width="28.140625" style="25" customWidth="1"/>
    <col min="42" max="59" width="9.140625" style="25"/>
    <col min="60" max="16384" width="9.140625" style="4"/>
  </cols>
  <sheetData>
    <row r="1" spans="1:30" ht="20.25" customHeight="1">
      <c r="T1" s="27"/>
      <c r="U1" s="27"/>
      <c r="V1" s="27"/>
      <c r="W1" s="27"/>
      <c r="X1" s="27"/>
      <c r="Y1" s="27"/>
      <c r="Z1" s="27"/>
      <c r="AA1" s="28"/>
      <c r="AB1" s="29"/>
      <c r="AC1" s="29"/>
    </row>
    <row r="2" spans="1:30" ht="20.25" customHeight="1">
      <c r="S2" s="30"/>
      <c r="T2" s="56" t="s">
        <v>0</v>
      </c>
      <c r="U2" s="56"/>
      <c r="V2" s="27" t="s">
        <v>1</v>
      </c>
      <c r="W2" s="27"/>
      <c r="X2" s="56" t="s">
        <v>2</v>
      </c>
      <c r="Y2" s="56"/>
      <c r="Z2" s="27"/>
      <c r="AA2" s="28"/>
      <c r="AB2" s="29"/>
      <c r="AC2" s="29"/>
    </row>
    <row r="3" spans="1:30" ht="25.5" customHeight="1">
      <c r="A3" s="102" t="s">
        <v>59</v>
      </c>
      <c r="B3" s="103"/>
      <c r="C3" s="103"/>
      <c r="D3" s="103"/>
      <c r="E3" s="103"/>
      <c r="F3" s="103"/>
      <c r="G3" s="103"/>
      <c r="H3" s="103"/>
      <c r="I3" s="103"/>
      <c r="J3" s="103"/>
      <c r="K3" s="103"/>
      <c r="L3" s="103"/>
      <c r="M3" s="103"/>
      <c r="N3" s="103"/>
      <c r="O3" s="103"/>
      <c r="P3" s="103"/>
      <c r="Q3" s="103"/>
      <c r="R3" s="103"/>
      <c r="S3" s="31"/>
      <c r="T3" s="27"/>
      <c r="U3" s="27"/>
      <c r="V3" s="27"/>
      <c r="W3" s="27"/>
      <c r="X3" s="27"/>
      <c r="Y3" s="27"/>
      <c r="Z3" s="27"/>
      <c r="AA3" s="28"/>
      <c r="AB3" s="29"/>
      <c r="AC3" s="29"/>
    </row>
    <row r="4" spans="1:30" ht="25.5" customHeight="1">
      <c r="A4" s="102" t="s">
        <v>3</v>
      </c>
      <c r="B4" s="103"/>
      <c r="C4" s="103"/>
      <c r="D4" s="103"/>
      <c r="E4" s="103"/>
      <c r="F4" s="103"/>
      <c r="G4" s="103"/>
      <c r="H4" s="103"/>
      <c r="I4" s="103"/>
      <c r="J4" s="103"/>
      <c r="K4" s="103"/>
      <c r="L4" s="103"/>
      <c r="M4" s="103"/>
      <c r="N4" s="103"/>
      <c r="O4" s="103"/>
      <c r="P4" s="103"/>
      <c r="Q4" s="103"/>
      <c r="R4" s="103"/>
      <c r="S4" s="31"/>
      <c r="T4" s="27">
        <v>606</v>
      </c>
      <c r="U4" s="27"/>
      <c r="V4" s="27">
        <v>273</v>
      </c>
      <c r="W4" s="27"/>
      <c r="X4" s="32">
        <f>(E20*V4/1728)</f>
        <v>0</v>
      </c>
      <c r="Y4" s="32"/>
      <c r="Z4" s="27"/>
      <c r="AA4" s="28" t="str">
        <f>IF(E16=606,X4,"")</f>
        <v/>
      </c>
      <c r="AB4" s="29" t="s">
        <v>53</v>
      </c>
      <c r="AC4" s="29"/>
    </row>
    <row r="5" spans="1:30" ht="13.5" customHeight="1">
      <c r="B5" s="5"/>
      <c r="C5" s="6"/>
      <c r="D5" s="6"/>
      <c r="E5" s="6"/>
      <c r="F5" s="6"/>
      <c r="G5" s="6"/>
      <c r="H5" s="6"/>
      <c r="I5" s="6"/>
      <c r="J5" s="6"/>
      <c r="K5" s="6"/>
      <c r="L5" s="6"/>
      <c r="M5" s="6"/>
      <c r="N5" s="6"/>
      <c r="O5" s="6"/>
      <c r="P5" s="6"/>
      <c r="Q5" s="6"/>
      <c r="R5" s="6"/>
      <c r="T5" s="33" t="s">
        <v>4</v>
      </c>
      <c r="U5" s="27"/>
      <c r="V5" s="27">
        <v>440</v>
      </c>
      <c r="W5" s="27"/>
      <c r="X5" s="32">
        <f>(E20*V5/1728)</f>
        <v>0</v>
      </c>
      <c r="Y5" s="32"/>
      <c r="Z5" s="27"/>
      <c r="AA5" s="28" t="str">
        <f>IF(E16="606 Deep",X5,"")</f>
        <v/>
      </c>
      <c r="AB5" s="29" t="s">
        <v>60</v>
      </c>
      <c r="AC5" s="29"/>
    </row>
    <row r="6" spans="1:30" ht="13.5" customHeight="1">
      <c r="S6" s="34"/>
      <c r="T6" s="27">
        <v>804</v>
      </c>
      <c r="U6" s="27"/>
      <c r="V6" s="27">
        <v>331</v>
      </c>
      <c r="W6" s="27"/>
      <c r="X6" s="32">
        <f>(E20*V6/1728)</f>
        <v>0</v>
      </c>
      <c r="Y6" s="32"/>
      <c r="Z6" s="27"/>
      <c r="AA6" s="28" t="str">
        <f>IF(E16=804,X6,"")</f>
        <v/>
      </c>
      <c r="AB6" s="29" t="s">
        <v>61</v>
      </c>
      <c r="AC6" s="29"/>
    </row>
    <row r="7" spans="1:30" ht="13.5" customHeight="1">
      <c r="B7" s="63" t="s">
        <v>5</v>
      </c>
      <c r="C7" s="63"/>
      <c r="D7" s="7"/>
      <c r="E7" s="104"/>
      <c r="F7" s="105"/>
      <c r="J7" s="96" t="s">
        <v>56</v>
      </c>
      <c r="K7" s="97"/>
      <c r="L7" s="97"/>
      <c r="M7" s="98"/>
      <c r="N7" s="106"/>
      <c r="O7" s="107"/>
      <c r="P7" s="107"/>
      <c r="Q7" s="108"/>
      <c r="R7" s="1"/>
      <c r="T7" s="27">
        <v>806</v>
      </c>
      <c r="U7" s="27"/>
      <c r="V7" s="27">
        <v>302</v>
      </c>
      <c r="W7" s="27"/>
      <c r="X7" s="32">
        <f>(E20*V7/1728)</f>
        <v>0</v>
      </c>
      <c r="Y7" s="32"/>
      <c r="Z7" s="27"/>
      <c r="AA7" s="28" t="str">
        <f>IF(E16=806,X7,"")</f>
        <v/>
      </c>
      <c r="AB7" s="29" t="s">
        <v>62</v>
      </c>
      <c r="AC7" s="29"/>
    </row>
    <row r="8" spans="1:30" ht="13.5" customHeight="1">
      <c r="B8" s="8"/>
      <c r="C8" s="8"/>
      <c r="D8" s="8"/>
      <c r="S8" s="34"/>
      <c r="T8" s="27">
        <v>1004</v>
      </c>
      <c r="U8" s="27"/>
      <c r="V8" s="27">
        <v>319</v>
      </c>
      <c r="W8" s="27"/>
      <c r="X8" s="32">
        <f>(E20*V8/1728)</f>
        <v>0</v>
      </c>
      <c r="Y8" s="32"/>
      <c r="Z8" s="27"/>
      <c r="AA8" s="28" t="str">
        <f>IF(E16=1004,X8,"")</f>
        <v/>
      </c>
      <c r="AB8" s="29"/>
      <c r="AC8" s="29"/>
    </row>
    <row r="9" spans="1:30" ht="13.5" customHeight="1">
      <c r="B9" s="63" t="s">
        <v>6</v>
      </c>
      <c r="C9" s="63"/>
      <c r="D9" s="7"/>
      <c r="E9" s="89"/>
      <c r="F9" s="90"/>
      <c r="H9" s="8" t="s">
        <v>7</v>
      </c>
      <c r="J9" s="96" t="s">
        <v>55</v>
      </c>
      <c r="K9" s="97"/>
      <c r="L9" s="97"/>
      <c r="M9" s="98"/>
      <c r="N9" s="91" t="s">
        <v>54</v>
      </c>
      <c r="O9" s="92"/>
      <c r="P9" s="92"/>
      <c r="Q9" s="93"/>
      <c r="R9" s="1"/>
      <c r="T9" s="27">
        <v>1204</v>
      </c>
      <c r="U9" s="27"/>
      <c r="V9" s="27">
        <v>306</v>
      </c>
      <c r="W9" s="27"/>
      <c r="X9" s="32">
        <f>(E20*V9/1728)</f>
        <v>0</v>
      </c>
      <c r="Y9" s="32"/>
      <c r="Z9" s="27"/>
      <c r="AA9" s="28" t="str">
        <f>IF(E16=1204,X9,"")</f>
        <v/>
      </c>
      <c r="AB9" s="29"/>
      <c r="AC9" s="29"/>
    </row>
    <row r="10" spans="1:30" ht="13.5" customHeight="1">
      <c r="B10" s="8"/>
      <c r="C10" s="8"/>
      <c r="D10" s="8"/>
      <c r="E10" s="9"/>
      <c r="T10" s="27">
        <v>1801</v>
      </c>
      <c r="U10" s="27"/>
      <c r="V10" s="27">
        <v>327</v>
      </c>
      <c r="W10" s="27"/>
      <c r="X10" s="32">
        <f>(E20*V10/1728)</f>
        <v>0</v>
      </c>
      <c r="Y10" s="32"/>
      <c r="Z10" s="27"/>
      <c r="AA10" s="28" t="str">
        <f>IF(E16=1801,X10,"")</f>
        <v/>
      </c>
      <c r="AB10" s="29"/>
      <c r="AC10" s="29"/>
    </row>
    <row r="11" spans="1:30" ht="13.5" customHeight="1">
      <c r="B11" s="63" t="s">
        <v>8</v>
      </c>
      <c r="C11" s="63"/>
      <c r="D11" s="7"/>
      <c r="E11" s="94"/>
      <c r="F11" s="95"/>
      <c r="J11" s="96" t="s">
        <v>57</v>
      </c>
      <c r="K11" s="97"/>
      <c r="L11" s="97"/>
      <c r="M11" s="98"/>
      <c r="N11" s="99" t="str">
        <f>IF(N9="2.8 cu.ft. loose fill",O20/2.8,(IF(N9="3.8 cu.ft. compressed",O20/7,(IF(N9="60 cu.ft. loose fill",O20/60, (IF(N9="80 cu.ft. loose fill",O20/80,(IF(N9="55 cu.ft. compressed",O20/100,(IF(N9="135 cu.ft. compressed",O20/250," ")))))))))))</f>
        <v xml:space="preserve"> </v>
      </c>
      <c r="O11" s="100"/>
      <c r="P11" s="100"/>
      <c r="Q11" s="101"/>
      <c r="T11" s="27">
        <v>1802</v>
      </c>
      <c r="U11" s="27"/>
      <c r="V11" s="27">
        <v>273</v>
      </c>
      <c r="W11" s="27"/>
      <c r="X11" s="32">
        <f>(E20*V11/1728)</f>
        <v>0</v>
      </c>
      <c r="Y11" s="32"/>
      <c r="Z11" s="27"/>
      <c r="AA11" s="28" t="str">
        <f>IF(E16=1802,X11,"")</f>
        <v/>
      </c>
      <c r="AB11" s="29"/>
      <c r="AC11" s="29"/>
    </row>
    <row r="12" spans="1:30" ht="13.5" customHeight="1">
      <c r="B12" s="8"/>
      <c r="C12" s="8"/>
      <c r="D12" s="8"/>
      <c r="E12" s="9"/>
      <c r="L12" s="2"/>
      <c r="M12" s="2"/>
      <c r="O12" s="84"/>
      <c r="P12" s="84"/>
      <c r="Q12" s="1"/>
      <c r="R12" s="1"/>
      <c r="S12" s="34"/>
      <c r="T12" s="27">
        <v>1803</v>
      </c>
      <c r="U12" s="27"/>
      <c r="V12" s="27">
        <v>295</v>
      </c>
      <c r="W12" s="27"/>
      <c r="X12" s="32">
        <f>(E20*V12/1728)</f>
        <v>0</v>
      </c>
      <c r="Y12" s="32"/>
      <c r="Z12" s="27"/>
      <c r="AA12" s="28" t="str">
        <f>IF(E16=1803,X12,"")</f>
        <v/>
      </c>
      <c r="AB12" s="29"/>
      <c r="AC12" s="29"/>
    </row>
    <row r="13" spans="1:30" ht="13.5" customHeight="1">
      <c r="B13" s="78" t="s">
        <v>9</v>
      </c>
      <c r="C13" s="78"/>
      <c r="D13" s="7"/>
      <c r="E13" s="85"/>
      <c r="F13" s="86"/>
      <c r="H13" s="8" t="s">
        <v>10</v>
      </c>
      <c r="T13" s="56" t="s">
        <v>11</v>
      </c>
      <c r="U13" s="56"/>
      <c r="V13" s="27"/>
      <c r="W13" s="27"/>
      <c r="X13" s="32"/>
      <c r="Y13" s="32"/>
      <c r="Z13" s="27"/>
      <c r="AA13" s="28"/>
      <c r="AC13" s="29"/>
    </row>
    <row r="14" spans="1:30" ht="13.5" customHeight="1">
      <c r="B14" s="7"/>
      <c r="C14" s="7"/>
      <c r="D14" s="7"/>
      <c r="E14" s="10"/>
      <c r="F14" s="10"/>
      <c r="T14" s="27"/>
      <c r="U14" s="27"/>
      <c r="V14" s="27"/>
      <c r="W14" s="27"/>
      <c r="X14" s="32"/>
      <c r="Y14" s="32"/>
      <c r="Z14" s="27"/>
      <c r="AA14" s="28"/>
      <c r="AB14" s="29" t="s">
        <v>54</v>
      </c>
      <c r="AC14" s="29"/>
    </row>
    <row r="15" spans="1:30" ht="13.5" customHeight="1">
      <c r="B15" s="63" t="s">
        <v>12</v>
      </c>
      <c r="C15" s="63"/>
      <c r="D15" s="7"/>
      <c r="E15" s="88" t="s">
        <v>0</v>
      </c>
      <c r="F15" s="88"/>
      <c r="H15" s="78" t="s">
        <v>13</v>
      </c>
      <c r="I15" s="78"/>
      <c r="J15" s="11"/>
      <c r="K15" s="63" t="s">
        <v>14</v>
      </c>
      <c r="L15" s="64"/>
      <c r="M15" s="64"/>
      <c r="T15" s="27" t="s">
        <v>15</v>
      </c>
      <c r="U15" s="27"/>
      <c r="V15" s="27">
        <v>24</v>
      </c>
      <c r="W15" s="27"/>
      <c r="X15" s="32">
        <f>(E20*V15/1728)</f>
        <v>0</v>
      </c>
      <c r="Y15" s="32"/>
      <c r="Z15" s="27"/>
      <c r="AA15" s="28" t="str">
        <f>IF(E18="4 inch",X15,"")</f>
        <v/>
      </c>
      <c r="AB15" s="29" t="s">
        <v>51</v>
      </c>
      <c r="AC15" s="35" t="e">
        <f>#REF!/(O20/2.8)</f>
        <v>#REF!</v>
      </c>
      <c r="AD15" s="36" t="str">
        <f>IF(N9="2.8 cu.ft. loose fill",AC15,"")</f>
        <v/>
      </c>
    </row>
    <row r="16" spans="1:30" ht="13.5" customHeight="1">
      <c r="B16" s="87" t="s">
        <v>16</v>
      </c>
      <c r="C16" s="87"/>
      <c r="D16" s="8"/>
      <c r="E16" s="69"/>
      <c r="F16" s="70"/>
      <c r="H16" s="69"/>
      <c r="I16" s="70"/>
      <c r="K16" s="82"/>
      <c r="L16" s="83"/>
      <c r="T16" s="27" t="s">
        <v>17</v>
      </c>
      <c r="U16" s="27"/>
      <c r="V16" s="27">
        <v>24</v>
      </c>
      <c r="W16" s="27"/>
      <c r="X16" s="32">
        <f>(E20*V16/1728)</f>
        <v>0</v>
      </c>
      <c r="Y16" s="32"/>
      <c r="Z16" s="27"/>
      <c r="AA16" s="28" t="str">
        <f>IF(E18="4 1/2 inch",X16,"")</f>
        <v/>
      </c>
      <c r="AB16" s="29" t="s">
        <v>18</v>
      </c>
      <c r="AC16" s="35" t="e">
        <f>#REF!/(O20/7)</f>
        <v>#REF!</v>
      </c>
      <c r="AD16" s="36" t="str">
        <f>IF(N9="3.8 cu.ft. compressed",AC16,"")</f>
        <v/>
      </c>
    </row>
    <row r="17" spans="2:31" ht="13.5" customHeight="1">
      <c r="B17" s="87"/>
      <c r="C17" s="87"/>
      <c r="D17" s="8"/>
      <c r="E17" s="78" t="s">
        <v>11</v>
      </c>
      <c r="F17" s="78"/>
      <c r="H17" s="78" t="s">
        <v>19</v>
      </c>
      <c r="I17" s="78"/>
      <c r="J17" s="11"/>
      <c r="T17" s="27" t="s">
        <v>20</v>
      </c>
      <c r="U17" s="27"/>
      <c r="V17" s="27">
        <v>37</v>
      </c>
      <c r="W17" s="27"/>
      <c r="X17" s="32">
        <f>(E20*V17/1728)</f>
        <v>0</v>
      </c>
      <c r="Y17" s="32"/>
      <c r="Z17" s="27"/>
      <c r="AA17" s="28" t="str">
        <f>IF(E18="5 inch",X17,"")</f>
        <v/>
      </c>
      <c r="AB17" s="29" t="s">
        <v>21</v>
      </c>
      <c r="AC17" s="35" t="e">
        <f>#REF!/(O20/60)</f>
        <v>#REF!</v>
      </c>
      <c r="AD17" s="36" t="str">
        <f>IF(N9="60 cu.ft. loose fill",AC17,"")</f>
        <v/>
      </c>
    </row>
    <row r="18" spans="2:31" ht="13.5" customHeight="1">
      <c r="B18" s="8"/>
      <c r="C18" s="8"/>
      <c r="D18" s="8"/>
      <c r="E18" s="69"/>
      <c r="F18" s="70"/>
      <c r="H18" s="69"/>
      <c r="I18" s="70"/>
      <c r="T18" s="27" t="s">
        <v>22</v>
      </c>
      <c r="U18" s="27"/>
      <c r="V18" s="27">
        <v>47</v>
      </c>
      <c r="W18" s="27"/>
      <c r="X18" s="32">
        <f>(E20*V18/1728)</f>
        <v>0</v>
      </c>
      <c r="Y18" s="32"/>
      <c r="Z18" s="27"/>
      <c r="AA18" s="28" t="str">
        <f>IF(E18="5 1/2 inch",X18,"")</f>
        <v/>
      </c>
      <c r="AB18" s="29" t="s">
        <v>52</v>
      </c>
      <c r="AC18" s="35" t="e">
        <f>#REF!/(O20/80)</f>
        <v>#REF!</v>
      </c>
      <c r="AD18" s="36" t="str">
        <f>IF(N9="80 cu.ft. loose fill",AC18,"")</f>
        <v/>
      </c>
    </row>
    <row r="19" spans="2:31" ht="13.5" customHeight="1">
      <c r="B19" s="8"/>
      <c r="C19" s="8"/>
      <c r="D19" s="8"/>
      <c r="T19" s="27" t="s">
        <v>23</v>
      </c>
      <c r="U19" s="27"/>
      <c r="V19" s="27">
        <v>81</v>
      </c>
      <c r="W19" s="27"/>
      <c r="X19" s="32">
        <f>(E20*V19/1728)</f>
        <v>0</v>
      </c>
      <c r="Y19" s="32"/>
      <c r="Z19" s="27"/>
      <c r="AA19" s="28" t="str">
        <f>IF(E18="6 inch",X19,"")</f>
        <v/>
      </c>
      <c r="AB19" s="29" t="s">
        <v>24</v>
      </c>
      <c r="AC19" s="35" t="e">
        <f>#REF!/(O20/100)</f>
        <v>#REF!</v>
      </c>
      <c r="AD19" s="36" t="str">
        <f>IF(N9="55 cu.ft. compressed",AC19,"")</f>
        <v/>
      </c>
    </row>
    <row r="20" spans="2:31" ht="13.5" customHeight="1">
      <c r="B20" s="11" t="s">
        <v>25</v>
      </c>
      <c r="C20" s="11"/>
      <c r="D20" s="7"/>
      <c r="E20" s="80"/>
      <c r="F20" s="81"/>
      <c r="K20" s="78" t="s">
        <v>26</v>
      </c>
      <c r="L20" s="55"/>
      <c r="M20" s="55"/>
      <c r="O20" s="71">
        <f>(AA44)</f>
        <v>0</v>
      </c>
      <c r="P20" s="72"/>
      <c r="Q20" s="1"/>
      <c r="R20" s="12"/>
      <c r="S20" s="37"/>
      <c r="T20" s="27" t="s">
        <v>27</v>
      </c>
      <c r="U20" s="27"/>
      <c r="V20" s="27">
        <v>127</v>
      </c>
      <c r="W20" s="27"/>
      <c r="X20" s="32">
        <f>(E20*V20/1728)</f>
        <v>0</v>
      </c>
      <c r="Y20" s="32"/>
      <c r="Z20" s="27"/>
      <c r="AA20" s="28" t="str">
        <f>IF(E18="7 inch",X20,"")</f>
        <v/>
      </c>
      <c r="AB20" s="29" t="s">
        <v>28</v>
      </c>
      <c r="AC20" s="35" t="e">
        <f>#REF!/(O20/250)</f>
        <v>#REF!</v>
      </c>
      <c r="AD20" s="36" t="str">
        <f>IF(N9="135 cu.ft. compressed",AC20,"")</f>
        <v/>
      </c>
    </row>
    <row r="21" spans="2:31" ht="13.5" customHeight="1">
      <c r="B21" s="8"/>
      <c r="C21" s="8"/>
      <c r="D21" s="8"/>
      <c r="T21" s="27" t="s">
        <v>29</v>
      </c>
      <c r="U21" s="27"/>
      <c r="V21" s="27">
        <v>189</v>
      </c>
      <c r="W21" s="27"/>
      <c r="X21" s="32">
        <f>(E20*V21/1728)</f>
        <v>0</v>
      </c>
      <c r="Y21" s="32"/>
      <c r="Z21" s="27"/>
      <c r="AA21" s="28" t="str">
        <f>IF(E18="8 inch",X21,"")</f>
        <v/>
      </c>
      <c r="AB21" s="29"/>
      <c r="AC21" s="29"/>
      <c r="AD21" s="38">
        <f>SUM(AD15:AD20)</f>
        <v>0</v>
      </c>
      <c r="AE21" s="24"/>
    </row>
    <row r="22" spans="2:31" ht="13.5" customHeight="1">
      <c r="B22" s="11" t="s">
        <v>30</v>
      </c>
      <c r="C22" s="11"/>
      <c r="D22" s="7"/>
      <c r="E22" s="76">
        <f>(320/128)*O20</f>
        <v>0</v>
      </c>
      <c r="F22" s="77"/>
      <c r="H22" s="78" t="s">
        <v>31</v>
      </c>
      <c r="I22" s="79"/>
      <c r="T22" s="27" t="s">
        <v>32</v>
      </c>
      <c r="U22" s="27"/>
      <c r="V22" s="27">
        <v>376</v>
      </c>
      <c r="W22" s="27"/>
      <c r="X22" s="32">
        <f>(E20*V22/1728)</f>
        <v>0</v>
      </c>
      <c r="Y22" s="32"/>
      <c r="Z22" s="27"/>
      <c r="AA22" s="28" t="str">
        <f>IF(E18="10 inch",X22,"")</f>
        <v/>
      </c>
      <c r="AB22" s="29"/>
      <c r="AC22" s="29"/>
    </row>
    <row r="23" spans="2:31" ht="13.5" customHeight="1">
      <c r="B23" s="8"/>
      <c r="C23" s="8"/>
      <c r="D23" s="8"/>
      <c r="T23" s="56" t="s">
        <v>13</v>
      </c>
      <c r="U23" s="56"/>
      <c r="V23" s="27"/>
      <c r="W23" s="27"/>
      <c r="X23" s="32"/>
      <c r="Y23" s="32"/>
      <c r="Z23" s="27"/>
      <c r="AA23" s="28"/>
      <c r="AB23" s="29"/>
      <c r="AC23" s="29"/>
    </row>
    <row r="24" spans="2:31" ht="13.5" customHeight="1">
      <c r="B24" s="63" t="s">
        <v>33</v>
      </c>
      <c r="C24" s="63"/>
      <c r="D24" s="7"/>
      <c r="O24" s="73"/>
      <c r="P24" s="73"/>
      <c r="Q24" s="13"/>
      <c r="R24" s="14"/>
      <c r="T24" s="27"/>
      <c r="U24" s="27"/>
      <c r="V24" s="27"/>
      <c r="W24" s="27"/>
      <c r="X24" s="32"/>
      <c r="Y24" s="32"/>
      <c r="Z24" s="27"/>
      <c r="AA24" s="28"/>
      <c r="AB24" s="29"/>
      <c r="AC24" s="29"/>
    </row>
    <row r="25" spans="2:31" ht="13.5" customHeight="1">
      <c r="B25" s="63"/>
      <c r="C25" s="63"/>
      <c r="D25" s="7"/>
      <c r="E25" s="74" t="str">
        <f>IF(E22=0,"",(E11/E9*E13*E22/100))</f>
        <v/>
      </c>
      <c r="F25" s="75"/>
      <c r="S25" s="39"/>
      <c r="T25" s="27" t="s">
        <v>34</v>
      </c>
      <c r="U25" s="27"/>
      <c r="V25" s="27">
        <v>14</v>
      </c>
      <c r="W25" s="27"/>
      <c r="X25" s="32">
        <f>(E20*V25/1728)</f>
        <v>0</v>
      </c>
      <c r="Y25" s="32"/>
      <c r="Z25" s="27"/>
      <c r="AA25" s="28" t="str">
        <f>IF(H16="3 inch",X25,"")</f>
        <v/>
      </c>
      <c r="AB25" s="29"/>
      <c r="AC25" s="29"/>
    </row>
    <row r="26" spans="2:31" ht="13.5" customHeight="1">
      <c r="B26" s="63" t="s">
        <v>35</v>
      </c>
      <c r="C26" s="63"/>
      <c r="D26" s="7"/>
      <c r="E26" s="15"/>
      <c r="F26" s="15"/>
      <c r="T26" s="27" t="s">
        <v>36</v>
      </c>
      <c r="U26" s="27"/>
      <c r="V26" s="27">
        <v>20</v>
      </c>
      <c r="W26" s="27"/>
      <c r="X26" s="32">
        <f>(E20*V26/1728)</f>
        <v>0</v>
      </c>
      <c r="Y26" s="32"/>
      <c r="Z26" s="27"/>
      <c r="AA26" s="28" t="str">
        <f>IF(H16="3 1/2 inch",X26,"")</f>
        <v/>
      </c>
      <c r="AB26" s="29"/>
      <c r="AC26" s="29"/>
    </row>
    <row r="27" spans="2:31" ht="13.5" customHeight="1">
      <c r="B27" s="63"/>
      <c r="C27" s="63"/>
      <c r="D27" s="7"/>
      <c r="E27" s="15"/>
      <c r="F27" s="15"/>
      <c r="T27" s="27" t="s">
        <v>15</v>
      </c>
      <c r="U27" s="27"/>
      <c r="V27" s="27">
        <v>28</v>
      </c>
      <c r="W27" s="27"/>
      <c r="X27" s="32">
        <f>(E20*V27/1728)</f>
        <v>0</v>
      </c>
      <c r="Y27" s="32"/>
      <c r="Z27" s="27"/>
      <c r="AA27" s="28" t="str">
        <f>IF(H16="4 inch",X27,"")</f>
        <v/>
      </c>
      <c r="AB27" s="29"/>
      <c r="AC27" s="29"/>
    </row>
    <row r="28" spans="2:31" ht="13.5" customHeight="1">
      <c r="B28" s="64"/>
      <c r="C28" s="64"/>
      <c r="D28" s="7"/>
      <c r="E28" s="65"/>
      <c r="F28" s="66"/>
      <c r="H28" s="63" t="s">
        <v>37</v>
      </c>
      <c r="I28" s="64"/>
      <c r="J28" s="64"/>
      <c r="K28" s="64"/>
      <c r="L28" s="64"/>
      <c r="M28" s="64"/>
      <c r="T28" s="27" t="s">
        <v>17</v>
      </c>
      <c r="U28" s="27"/>
      <c r="V28" s="27">
        <v>40</v>
      </c>
      <c r="W28" s="27"/>
      <c r="X28" s="32">
        <f>(E20*V28/1728)</f>
        <v>0</v>
      </c>
      <c r="Y28" s="32"/>
      <c r="Z28" s="27"/>
      <c r="AA28" s="28" t="str">
        <f>IF(H16="4 1/2 inch",X28,"")</f>
        <v/>
      </c>
      <c r="AB28" s="29"/>
      <c r="AC28" s="29"/>
    </row>
    <row r="29" spans="2:31" ht="13.5" customHeight="1">
      <c r="B29" s="7"/>
      <c r="C29" s="7"/>
      <c r="D29" s="7"/>
      <c r="E29" s="15"/>
      <c r="F29" s="15"/>
      <c r="H29" s="64"/>
      <c r="I29" s="64"/>
      <c r="J29" s="64"/>
      <c r="K29" s="64"/>
      <c r="L29" s="64"/>
      <c r="M29" s="64"/>
      <c r="T29" s="27" t="s">
        <v>20</v>
      </c>
      <c r="U29" s="27"/>
      <c r="V29" s="27">
        <v>66</v>
      </c>
      <c r="W29" s="27"/>
      <c r="X29" s="32">
        <f>(E20*V29/1728)</f>
        <v>0</v>
      </c>
      <c r="Y29" s="32"/>
      <c r="Z29" s="27"/>
      <c r="AA29" s="28" t="str">
        <f>IF(H16="5 inch",X29,"")</f>
        <v/>
      </c>
      <c r="AB29" s="29"/>
      <c r="AC29" s="29"/>
    </row>
    <row r="30" spans="2:31" ht="13.5" customHeight="1">
      <c r="B30" s="63" t="s">
        <v>38</v>
      </c>
      <c r="C30" s="63"/>
      <c r="D30" s="7"/>
      <c r="E30" s="15"/>
      <c r="F30" s="15"/>
      <c r="T30" s="27" t="s">
        <v>23</v>
      </c>
      <c r="U30" s="27"/>
      <c r="V30" s="27">
        <v>112</v>
      </c>
      <c r="W30" s="27"/>
      <c r="X30" s="32">
        <f>(E20*V30/1728)</f>
        <v>0</v>
      </c>
      <c r="Y30" s="32"/>
      <c r="Z30" s="27"/>
      <c r="AA30" s="28" t="str">
        <f>IF(H16="6 inch",X30,"")</f>
        <v/>
      </c>
      <c r="AB30" s="29"/>
      <c r="AC30" s="29"/>
    </row>
    <row r="31" spans="2:31" ht="13.5" customHeight="1">
      <c r="B31" s="63"/>
      <c r="C31" s="63"/>
      <c r="D31" s="7"/>
      <c r="E31" s="67"/>
      <c r="F31" s="68"/>
      <c r="H31" s="63" t="s">
        <v>39</v>
      </c>
      <c r="I31" s="63"/>
      <c r="J31" s="7"/>
      <c r="S31" s="34"/>
      <c r="T31" s="27" t="s">
        <v>29</v>
      </c>
      <c r="U31" s="27"/>
      <c r="V31" s="27">
        <v>231</v>
      </c>
      <c r="W31" s="27"/>
      <c r="X31" s="32">
        <f>(E20*V31/1728)</f>
        <v>0</v>
      </c>
      <c r="Y31" s="32"/>
      <c r="Z31" s="27"/>
      <c r="AA31" s="28" t="str">
        <f>IF(H16="8 inch",X31,"")</f>
        <v/>
      </c>
      <c r="AB31" s="29"/>
      <c r="AC31" s="29"/>
    </row>
    <row r="32" spans="2:31" ht="13.5" customHeight="1">
      <c r="T32" s="56" t="s">
        <v>19</v>
      </c>
      <c r="U32" s="56"/>
      <c r="V32" s="27"/>
      <c r="W32" s="27"/>
      <c r="X32" s="32"/>
      <c r="Y32" s="32"/>
      <c r="Z32" s="27"/>
      <c r="AA32" s="28"/>
      <c r="AB32" s="29"/>
      <c r="AC32" s="29"/>
    </row>
    <row r="33" spans="2:29" ht="13.5" customHeight="1">
      <c r="B33" s="11"/>
      <c r="C33" s="11"/>
      <c r="D33" s="7"/>
      <c r="T33" s="27"/>
      <c r="U33" s="27"/>
      <c r="V33" s="27"/>
      <c r="W33" s="27"/>
      <c r="X33" s="32"/>
      <c r="Y33" s="32"/>
      <c r="Z33" s="27"/>
      <c r="AA33" s="28"/>
      <c r="AB33" s="29"/>
      <c r="AC33" s="29"/>
    </row>
    <row r="34" spans="2:29" ht="13.5" customHeight="1">
      <c r="B34" s="11"/>
      <c r="C34" s="58" t="s">
        <v>40</v>
      </c>
      <c r="D34" s="59"/>
      <c r="E34" s="59"/>
      <c r="F34" s="59"/>
      <c r="G34" s="59"/>
      <c r="H34" s="59"/>
      <c r="I34" s="59"/>
      <c r="K34" s="3"/>
      <c r="L34" s="60" t="s">
        <v>41</v>
      </c>
      <c r="M34" s="61"/>
      <c r="O34" s="49" t="str">
        <f>IF(E22=0,"",(E28*E31*K34)+(E25*K34))</f>
        <v/>
      </c>
      <c r="P34" s="50"/>
      <c r="T34" s="27" t="s">
        <v>36</v>
      </c>
      <c r="U34" s="27"/>
      <c r="V34" s="27">
        <v>30</v>
      </c>
      <c r="W34" s="27"/>
      <c r="X34" s="32">
        <f>(E20*V34/1728)</f>
        <v>0</v>
      </c>
      <c r="Y34" s="32"/>
      <c r="Z34" s="27"/>
      <c r="AA34" s="28" t="str">
        <f>IF(H18="3 1/2 inch",X34,"")</f>
        <v/>
      </c>
      <c r="AB34" s="40"/>
      <c r="AC34" s="29"/>
    </row>
    <row r="35" spans="2:29" ht="13.5" customHeight="1">
      <c r="B35" s="7"/>
      <c r="C35" s="7"/>
      <c r="D35" s="7"/>
      <c r="F35" s="1"/>
      <c r="O35" s="16"/>
      <c r="P35" s="16"/>
      <c r="T35" s="27" t="s">
        <v>15</v>
      </c>
      <c r="U35" s="27"/>
      <c r="V35" s="27">
        <v>39</v>
      </c>
      <c r="W35" s="27"/>
      <c r="X35" s="32">
        <f>(E20*V35/1728)</f>
        <v>0</v>
      </c>
      <c r="Y35" s="32"/>
      <c r="Z35" s="27"/>
      <c r="AA35" s="28" t="str">
        <f>IF(H18="4 inch",X35,"")</f>
        <v/>
      </c>
      <c r="AB35" s="29"/>
      <c r="AC35" s="29"/>
    </row>
    <row r="36" spans="2:29" ht="13.5" customHeight="1">
      <c r="B36" s="11"/>
      <c r="C36" s="54" t="s">
        <v>42</v>
      </c>
      <c r="D36" s="62"/>
      <c r="E36" s="62"/>
      <c r="F36" s="62"/>
      <c r="G36" s="62"/>
      <c r="H36" s="62"/>
      <c r="I36" s="62"/>
      <c r="O36" s="16"/>
      <c r="P36" s="16"/>
      <c r="T36" s="27" t="s">
        <v>17</v>
      </c>
      <c r="U36" s="27"/>
      <c r="V36" s="27">
        <v>57</v>
      </c>
      <c r="W36" s="27"/>
      <c r="X36" s="32">
        <f>(E20*V36/1728)</f>
        <v>0</v>
      </c>
      <c r="Y36" s="32"/>
      <c r="Z36" s="27"/>
      <c r="AA36" s="28" t="str">
        <f>IF(H18="4 1/2 inch",X36,"")</f>
        <v/>
      </c>
      <c r="AB36" s="29"/>
      <c r="AC36" s="29"/>
    </row>
    <row r="37" spans="2:29" ht="13.5" customHeight="1">
      <c r="B37" s="11"/>
      <c r="C37" s="62"/>
      <c r="D37" s="62"/>
      <c r="E37" s="62"/>
      <c r="F37" s="62"/>
      <c r="G37" s="62"/>
      <c r="H37" s="62"/>
      <c r="I37" s="62"/>
      <c r="K37" s="3"/>
      <c r="O37" s="16"/>
      <c r="P37" s="16"/>
      <c r="T37" s="27" t="s">
        <v>22</v>
      </c>
      <c r="U37" s="27"/>
      <c r="V37" s="27">
        <v>102</v>
      </c>
      <c r="W37" s="27"/>
      <c r="X37" s="32">
        <f>(E20*V37/1728)</f>
        <v>0</v>
      </c>
      <c r="Y37" s="32"/>
      <c r="Z37" s="27"/>
      <c r="AA37" s="28" t="str">
        <f>IF(H18="5 1/2 inch",X37,"")</f>
        <v/>
      </c>
      <c r="AB37" s="29"/>
      <c r="AC37" s="29"/>
    </row>
    <row r="38" spans="2:29" ht="13.5" customHeight="1">
      <c r="B38" s="2"/>
      <c r="C38" s="2"/>
      <c r="D38" s="7"/>
      <c r="F38" s="1"/>
      <c r="O38" s="16"/>
      <c r="P38" s="16"/>
      <c r="Q38" s="17"/>
      <c r="R38" s="1"/>
      <c r="T38" s="56" t="s">
        <v>14</v>
      </c>
      <c r="U38" s="56"/>
      <c r="V38" s="27"/>
      <c r="W38" s="27"/>
      <c r="X38" s="28"/>
      <c r="Y38" s="28"/>
      <c r="Z38" s="27"/>
      <c r="AA38" s="28"/>
      <c r="AB38" s="29"/>
      <c r="AC38" s="29"/>
    </row>
    <row r="39" spans="2:29" ht="13.5" customHeight="1">
      <c r="E39" s="57" t="s">
        <v>43</v>
      </c>
      <c r="F39" s="57"/>
      <c r="G39" s="57"/>
      <c r="H39" s="57"/>
      <c r="I39" s="57"/>
      <c r="J39" s="57"/>
      <c r="K39" s="57"/>
      <c r="L39" s="57"/>
      <c r="M39" s="57"/>
      <c r="O39" s="49" t="str">
        <f>IF(K37=0,"",(K34-K37)*(E28*E31+E25))</f>
        <v/>
      </c>
      <c r="P39" s="50"/>
      <c r="T39" s="27"/>
      <c r="U39" s="27"/>
      <c r="V39" s="27"/>
      <c r="W39" s="27"/>
      <c r="X39" s="28"/>
      <c r="Y39" s="28"/>
      <c r="Z39" s="27"/>
      <c r="AA39" s="28"/>
      <c r="AB39" s="29"/>
      <c r="AC39" s="29"/>
    </row>
    <row r="40" spans="2:29" ht="13.5" customHeight="1">
      <c r="B40" s="18"/>
      <c r="T40" s="27" t="s">
        <v>29</v>
      </c>
      <c r="U40" s="27"/>
      <c r="V40" s="27">
        <v>178</v>
      </c>
      <c r="W40" s="27"/>
      <c r="X40" s="32">
        <f>(E20*V40/1728)</f>
        <v>0</v>
      </c>
      <c r="Y40" s="32"/>
      <c r="Z40" s="27"/>
      <c r="AA40" s="28" t="str">
        <f>IF(K16="8 inch",X40,"")</f>
        <v/>
      </c>
      <c r="AB40" s="29"/>
      <c r="AC40" s="29"/>
    </row>
    <row r="41" spans="2:29" ht="13.5" customHeight="1">
      <c r="B41" s="19"/>
      <c r="G41" s="57" t="s">
        <v>44</v>
      </c>
      <c r="H41" s="57"/>
      <c r="I41" s="57"/>
      <c r="J41" s="57"/>
      <c r="K41" s="57"/>
      <c r="L41" s="57"/>
      <c r="M41" s="57"/>
      <c r="O41" s="49" t="str">
        <f>IF(K37=0,"",O34-O39)</f>
        <v/>
      </c>
      <c r="P41" s="50"/>
      <c r="T41" s="27" t="s">
        <v>32</v>
      </c>
      <c r="U41" s="27"/>
      <c r="V41" s="27">
        <v>329</v>
      </c>
      <c r="W41" s="27"/>
      <c r="X41" s="32">
        <f>(E20*V41/1728)</f>
        <v>0</v>
      </c>
      <c r="Y41" s="32"/>
      <c r="Z41" s="27"/>
      <c r="AA41" s="28" t="str">
        <f>IF(K16="10 inch",X41,"")</f>
        <v/>
      </c>
      <c r="AB41" s="29"/>
      <c r="AC41" s="29"/>
    </row>
    <row r="42" spans="2:29" ht="13.5" customHeight="1">
      <c r="D42" s="7"/>
      <c r="E42" s="15"/>
      <c r="F42" s="15"/>
      <c r="T42" s="27" t="s">
        <v>45</v>
      </c>
      <c r="U42" s="27"/>
      <c r="V42" s="27">
        <v>400</v>
      </c>
      <c r="W42" s="27"/>
      <c r="X42" s="32">
        <f>(E20*V42/1728)</f>
        <v>0</v>
      </c>
      <c r="Y42" s="32"/>
      <c r="Z42" s="27"/>
      <c r="AA42" s="28" t="str">
        <f>IF(K16="11 inch",X42,"")</f>
        <v/>
      </c>
      <c r="AB42" s="29"/>
      <c r="AC42" s="29"/>
    </row>
    <row r="43" spans="2:29" ht="13.5" customHeight="1">
      <c r="C43" s="54" t="s">
        <v>64</v>
      </c>
      <c r="D43" s="55"/>
      <c r="E43" s="55"/>
      <c r="F43" s="55"/>
      <c r="G43" s="55"/>
      <c r="H43" s="55"/>
      <c r="I43" s="55"/>
      <c r="J43" s="55"/>
      <c r="K43" s="55"/>
      <c r="L43" s="55"/>
      <c r="M43" s="55"/>
      <c r="O43" s="49">
        <f>(O20*0.36)</f>
        <v>0</v>
      </c>
      <c r="P43" s="50"/>
      <c r="T43" s="27" t="s">
        <v>46</v>
      </c>
      <c r="U43" s="27"/>
      <c r="V43" s="27">
        <v>550</v>
      </c>
      <c r="W43" s="27"/>
      <c r="X43" s="32">
        <f>(E20*V43/1728)</f>
        <v>0</v>
      </c>
      <c r="Y43" s="32"/>
      <c r="Z43" s="27"/>
      <c r="AA43" s="28" t="str">
        <f>IF(K16="12 inch",X43,"")</f>
        <v/>
      </c>
      <c r="AB43" s="29"/>
      <c r="AC43" s="29"/>
    </row>
    <row r="44" spans="2:29" ht="13.5" customHeight="1">
      <c r="D44" s="20"/>
      <c r="E44" s="20"/>
      <c r="F44" s="20"/>
      <c r="G44" s="20"/>
      <c r="H44" s="20"/>
      <c r="I44" s="20"/>
      <c r="J44" s="20"/>
      <c r="K44" s="20"/>
      <c r="L44" s="20"/>
      <c r="T44" s="27"/>
      <c r="U44" s="27"/>
      <c r="V44" s="27"/>
      <c r="W44" s="27"/>
      <c r="X44" s="27"/>
      <c r="Y44" s="27"/>
      <c r="Z44" s="27"/>
      <c r="AA44" s="28">
        <f>SUM(AA4:AA43)</f>
        <v>0</v>
      </c>
      <c r="AB44" s="29"/>
      <c r="AC44" s="29"/>
    </row>
    <row r="45" spans="2:29" ht="13.5" customHeight="1">
      <c r="H45" s="21"/>
      <c r="T45" s="27"/>
      <c r="U45" s="27"/>
      <c r="V45" s="27"/>
      <c r="W45" s="27"/>
      <c r="X45" s="27"/>
      <c r="Y45" s="27"/>
      <c r="Z45" s="27"/>
      <c r="AA45" s="28"/>
      <c r="AB45" s="29"/>
      <c r="AC45" s="29"/>
    </row>
    <row r="46" spans="2:29" ht="21" customHeight="1">
      <c r="F46" s="51" t="s">
        <v>47</v>
      </c>
      <c r="G46" s="51"/>
      <c r="H46" s="51"/>
      <c r="I46" s="51"/>
      <c r="J46" s="51"/>
      <c r="K46" s="51"/>
      <c r="L46" s="51"/>
      <c r="M46" s="51"/>
      <c r="O46" s="52" t="str">
        <f>IF(K37=0,"",(O41-O43))</f>
        <v/>
      </c>
      <c r="P46" s="53"/>
      <c r="T46" s="27"/>
      <c r="U46" s="27"/>
      <c r="V46" s="27"/>
      <c r="W46" s="27"/>
      <c r="X46" s="27"/>
      <c r="Y46" s="27"/>
      <c r="Z46" s="27"/>
      <c r="AA46" s="28"/>
      <c r="AB46" s="29"/>
      <c r="AC46" s="29"/>
    </row>
    <row r="47" spans="2:29" ht="13.5" customHeight="1">
      <c r="J47" s="21"/>
      <c r="M47" s="1"/>
      <c r="T47" s="27"/>
      <c r="U47" s="27"/>
      <c r="V47" s="27"/>
      <c r="W47" s="27"/>
      <c r="X47" s="27"/>
      <c r="Y47" s="27"/>
      <c r="Z47" s="27"/>
      <c r="AA47" s="28"/>
      <c r="AB47" s="29"/>
      <c r="AC47" s="29"/>
    </row>
    <row r="48" spans="2:29" ht="15" customHeight="1">
      <c r="B48" s="22" t="s">
        <v>48</v>
      </c>
      <c r="T48" s="27"/>
      <c r="U48" s="27"/>
      <c r="V48" s="27"/>
      <c r="W48" s="27"/>
      <c r="X48" s="27"/>
      <c r="Y48" s="27"/>
      <c r="Z48" s="27"/>
      <c r="AA48" s="28"/>
      <c r="AB48" s="29"/>
      <c r="AC48" s="29"/>
    </row>
    <row r="49" spans="2:29" ht="13.5" customHeight="1">
      <c r="B49" s="45" t="s">
        <v>49</v>
      </c>
      <c r="C49" s="45"/>
      <c r="D49" s="45"/>
      <c r="E49" s="45"/>
      <c r="F49" s="45"/>
      <c r="G49" s="45"/>
      <c r="H49" s="45"/>
      <c r="I49" s="45"/>
      <c r="J49" s="45"/>
      <c r="K49" s="45"/>
      <c r="L49" s="45"/>
      <c r="M49" s="45"/>
      <c r="N49" s="45"/>
      <c r="O49" s="45"/>
      <c r="P49" s="45"/>
      <c r="Q49" s="45"/>
      <c r="T49" s="27"/>
      <c r="U49" s="27"/>
      <c r="V49" s="27"/>
      <c r="W49" s="27"/>
      <c r="X49" s="27"/>
      <c r="Y49" s="27"/>
      <c r="Z49" s="27"/>
      <c r="AA49" s="28"/>
      <c r="AB49" s="29"/>
      <c r="AC49" s="29"/>
    </row>
    <row r="50" spans="2:29" ht="16.5" customHeight="1">
      <c r="B50" s="45"/>
      <c r="C50" s="45"/>
      <c r="D50" s="45"/>
      <c r="E50" s="45"/>
      <c r="F50" s="45"/>
      <c r="G50" s="45"/>
      <c r="H50" s="45"/>
      <c r="I50" s="45"/>
      <c r="J50" s="45"/>
      <c r="K50" s="45"/>
      <c r="L50" s="45"/>
      <c r="M50" s="45"/>
      <c r="N50" s="45"/>
      <c r="O50" s="45"/>
      <c r="P50" s="45"/>
      <c r="Q50" s="45"/>
      <c r="T50" s="27"/>
      <c r="U50" s="27"/>
      <c r="V50" s="27"/>
      <c r="W50" s="27"/>
      <c r="X50" s="27"/>
      <c r="Y50" s="27"/>
      <c r="Z50" s="27"/>
      <c r="AA50" s="28"/>
      <c r="AB50" s="29"/>
      <c r="AC50" s="29"/>
    </row>
    <row r="51" spans="2:29" ht="9" customHeight="1">
      <c r="B51" s="42"/>
      <c r="C51" s="42"/>
      <c r="D51" s="42"/>
      <c r="E51" s="42"/>
      <c r="F51" s="42"/>
      <c r="G51" s="42"/>
      <c r="H51" s="42"/>
      <c r="I51" s="42"/>
      <c r="J51" s="42"/>
      <c r="K51" s="42"/>
      <c r="L51" s="42"/>
      <c r="M51" s="42"/>
      <c r="N51" s="42"/>
      <c r="O51" s="42"/>
      <c r="P51" s="42"/>
      <c r="Q51" s="42"/>
      <c r="AC51" s="29"/>
    </row>
    <row r="52" spans="2:29" ht="27.75" customHeight="1">
      <c r="B52" s="45" t="s">
        <v>50</v>
      </c>
      <c r="C52" s="45"/>
      <c r="D52" s="45"/>
      <c r="E52" s="45"/>
      <c r="F52" s="45"/>
      <c r="G52" s="45"/>
      <c r="H52" s="45"/>
      <c r="I52" s="45"/>
      <c r="J52" s="45"/>
      <c r="K52" s="45"/>
      <c r="L52" s="45"/>
      <c r="M52" s="45"/>
      <c r="N52" s="45"/>
      <c r="O52" s="45"/>
      <c r="P52" s="45"/>
      <c r="Q52" s="45"/>
      <c r="AC52" s="29"/>
    </row>
    <row r="53" spans="2:29" ht="6" customHeight="1">
      <c r="B53" s="45"/>
      <c r="C53" s="45"/>
      <c r="D53" s="45"/>
      <c r="E53" s="45"/>
      <c r="F53" s="45"/>
      <c r="G53" s="45"/>
      <c r="H53" s="45"/>
      <c r="I53" s="45"/>
      <c r="J53" s="45"/>
      <c r="K53" s="45"/>
      <c r="L53" s="45"/>
      <c r="M53" s="45"/>
      <c r="N53" s="45"/>
      <c r="O53" s="45"/>
      <c r="P53" s="45"/>
      <c r="Q53" s="45"/>
    </row>
    <row r="54" spans="2:29" ht="2.25" customHeight="1">
      <c r="B54" s="46"/>
      <c r="C54" s="46"/>
      <c r="D54" s="46"/>
      <c r="E54" s="46"/>
      <c r="F54" s="46"/>
      <c r="G54" s="46"/>
      <c r="H54" s="46"/>
      <c r="I54" s="46"/>
      <c r="J54" s="46"/>
      <c r="K54" s="46"/>
      <c r="L54" s="46"/>
      <c r="M54" s="46"/>
      <c r="N54" s="46"/>
      <c r="O54" s="46"/>
      <c r="P54" s="46"/>
      <c r="Q54" s="46"/>
    </row>
    <row r="55" spans="2:29" ht="9" customHeight="1">
      <c r="B55" s="42"/>
      <c r="C55" s="42"/>
      <c r="D55" s="42"/>
      <c r="E55" s="42"/>
      <c r="F55" s="42"/>
      <c r="G55" s="42"/>
      <c r="H55" s="42"/>
      <c r="I55" s="42"/>
      <c r="J55" s="42"/>
      <c r="K55" s="42"/>
      <c r="L55" s="42"/>
      <c r="M55" s="42"/>
      <c r="N55" s="42"/>
      <c r="O55" s="42"/>
      <c r="P55" s="42"/>
      <c r="Q55" s="42"/>
    </row>
    <row r="56" spans="2:29" ht="8.25" customHeight="1">
      <c r="B56" s="44" t="s">
        <v>65</v>
      </c>
      <c r="C56" s="45"/>
      <c r="D56" s="45"/>
      <c r="E56" s="45"/>
      <c r="F56" s="45"/>
      <c r="G56" s="45"/>
      <c r="H56" s="45"/>
      <c r="I56" s="45"/>
      <c r="J56" s="45"/>
      <c r="K56" s="45"/>
      <c r="L56" s="45"/>
      <c r="M56" s="45"/>
      <c r="N56" s="45"/>
      <c r="O56" s="45"/>
      <c r="P56" s="45"/>
      <c r="Q56" s="45"/>
    </row>
    <row r="57" spans="2:29" ht="6.75" customHeight="1">
      <c r="B57" s="45"/>
      <c r="C57" s="45"/>
      <c r="D57" s="45"/>
      <c r="E57" s="45"/>
      <c r="F57" s="45"/>
      <c r="G57" s="45"/>
      <c r="H57" s="45"/>
      <c r="I57" s="45"/>
      <c r="J57" s="45"/>
      <c r="K57" s="45"/>
      <c r="L57" s="45"/>
      <c r="M57" s="45"/>
      <c r="N57" s="45"/>
      <c r="O57" s="45"/>
      <c r="P57" s="45"/>
      <c r="Q57" s="45"/>
    </row>
    <row r="58" spans="2:29" ht="22.5" customHeight="1">
      <c r="B58" s="46"/>
      <c r="C58" s="46"/>
      <c r="D58" s="46"/>
      <c r="E58" s="46"/>
      <c r="F58" s="46"/>
      <c r="G58" s="46"/>
      <c r="H58" s="46"/>
      <c r="I58" s="46"/>
      <c r="J58" s="46"/>
      <c r="K58" s="46"/>
      <c r="L58" s="46"/>
      <c r="M58" s="46"/>
      <c r="N58" s="46"/>
      <c r="O58" s="46"/>
      <c r="P58" s="46"/>
      <c r="Q58" s="46"/>
    </row>
    <row r="59" spans="2:29" ht="9" customHeight="1">
      <c r="B59" s="42"/>
      <c r="C59" s="42"/>
      <c r="D59" s="42"/>
      <c r="E59" s="42"/>
      <c r="F59" s="42"/>
      <c r="G59" s="42"/>
      <c r="H59" s="42"/>
      <c r="I59" s="42"/>
      <c r="J59" s="42"/>
      <c r="K59" s="42"/>
      <c r="L59" s="42"/>
      <c r="M59" s="42"/>
      <c r="N59" s="42"/>
      <c r="O59" s="42"/>
      <c r="P59" s="42"/>
      <c r="Q59" s="42"/>
      <c r="T59" s="26"/>
      <c r="U59" s="26"/>
      <c r="V59" s="26"/>
      <c r="W59" s="26"/>
      <c r="X59" s="26"/>
      <c r="Y59" s="26"/>
    </row>
    <row r="60" spans="2:29" ht="13.5" customHeight="1">
      <c r="B60" s="47" t="s">
        <v>58</v>
      </c>
      <c r="C60" s="48"/>
      <c r="D60" s="48"/>
      <c r="E60" s="48"/>
      <c r="F60" s="48"/>
      <c r="G60" s="48"/>
      <c r="H60" s="48"/>
      <c r="I60" s="48"/>
      <c r="J60" s="48"/>
      <c r="K60" s="48"/>
      <c r="L60" s="48"/>
      <c r="M60" s="48"/>
      <c r="N60" s="48"/>
      <c r="O60" s="48"/>
      <c r="P60" s="48"/>
      <c r="Q60" s="48"/>
    </row>
    <row r="61" spans="2:29" ht="13.5" customHeight="1">
      <c r="B61" s="48"/>
      <c r="C61" s="48"/>
      <c r="D61" s="48"/>
      <c r="E61" s="48"/>
      <c r="F61" s="48"/>
      <c r="G61" s="48"/>
      <c r="H61" s="48"/>
      <c r="I61" s="48"/>
      <c r="J61" s="48"/>
      <c r="K61" s="48"/>
      <c r="L61" s="48"/>
      <c r="M61" s="48"/>
      <c r="N61" s="48"/>
      <c r="O61" s="48"/>
      <c r="P61" s="48"/>
      <c r="Q61" s="48"/>
    </row>
    <row r="62" spans="2:29">
      <c r="B62" s="48"/>
      <c r="C62" s="48"/>
      <c r="D62" s="48"/>
      <c r="E62" s="48"/>
      <c r="F62" s="48"/>
      <c r="G62" s="48"/>
      <c r="H62" s="48"/>
      <c r="I62" s="48"/>
      <c r="J62" s="48"/>
      <c r="K62" s="48"/>
      <c r="L62" s="48"/>
      <c r="M62" s="48"/>
      <c r="N62" s="48"/>
      <c r="O62" s="48"/>
      <c r="P62" s="48"/>
      <c r="Q62" s="48"/>
    </row>
    <row r="63" spans="2:29">
      <c r="B63" s="48"/>
      <c r="C63" s="48"/>
      <c r="D63" s="48"/>
      <c r="E63" s="48"/>
      <c r="F63" s="48"/>
      <c r="G63" s="48"/>
      <c r="H63" s="48"/>
      <c r="I63" s="48"/>
      <c r="J63" s="48"/>
      <c r="K63" s="48"/>
      <c r="L63" s="48"/>
      <c r="M63" s="48"/>
      <c r="N63" s="48"/>
      <c r="O63" s="48"/>
      <c r="P63" s="48"/>
      <c r="Q63" s="48"/>
    </row>
    <row r="64" spans="2:29">
      <c r="B64" s="48"/>
      <c r="C64" s="48"/>
      <c r="D64" s="48"/>
      <c r="E64" s="48"/>
      <c r="F64" s="48"/>
      <c r="G64" s="48"/>
      <c r="H64" s="48"/>
      <c r="I64" s="48"/>
      <c r="J64" s="48"/>
      <c r="K64" s="48"/>
      <c r="L64" s="48"/>
      <c r="M64" s="48"/>
      <c r="N64" s="48"/>
      <c r="O64" s="48"/>
      <c r="P64" s="48"/>
      <c r="Q64" s="48"/>
    </row>
    <row r="65" spans="1:39">
      <c r="P65" s="43" t="s">
        <v>63</v>
      </c>
      <c r="Q65" s="43"/>
    </row>
    <row r="67" spans="1:39">
      <c r="A67" s="25"/>
      <c r="B67" s="25"/>
      <c r="C67" s="25"/>
      <c r="D67" s="25"/>
      <c r="E67" s="25"/>
      <c r="F67" s="25"/>
      <c r="G67" s="25"/>
      <c r="H67" s="25"/>
      <c r="I67" s="25"/>
      <c r="J67" s="25"/>
      <c r="K67" s="25"/>
      <c r="L67" s="25"/>
      <c r="M67" s="25"/>
      <c r="N67" s="25"/>
      <c r="O67" s="25"/>
      <c r="P67" s="25"/>
      <c r="Q67" s="25"/>
      <c r="R67" s="25"/>
      <c r="AL67" s="25"/>
      <c r="AM67" s="25"/>
    </row>
    <row r="68" spans="1:39">
      <c r="A68" s="25"/>
      <c r="B68" s="25"/>
      <c r="C68" s="25"/>
      <c r="D68" s="25"/>
      <c r="E68" s="25"/>
      <c r="F68" s="25"/>
      <c r="G68" s="25"/>
      <c r="H68" s="25"/>
      <c r="I68" s="25"/>
      <c r="J68" s="25"/>
      <c r="K68" s="25"/>
      <c r="L68" s="25"/>
      <c r="M68" s="25"/>
      <c r="N68" s="25"/>
      <c r="O68" s="25"/>
      <c r="P68" s="25"/>
      <c r="Q68" s="25"/>
      <c r="R68" s="25"/>
      <c r="AL68" s="25"/>
      <c r="AM68" s="25"/>
    </row>
    <row r="69" spans="1:39">
      <c r="A69" s="25"/>
      <c r="B69" s="25"/>
      <c r="C69" s="25"/>
      <c r="D69" s="25"/>
      <c r="E69" s="25"/>
      <c r="F69" s="25"/>
      <c r="G69" s="25"/>
      <c r="H69" s="25"/>
      <c r="I69" s="25"/>
      <c r="J69" s="25"/>
      <c r="K69" s="25"/>
      <c r="L69" s="25"/>
      <c r="M69" s="25"/>
      <c r="N69" s="25"/>
      <c r="O69" s="25"/>
      <c r="P69" s="25"/>
      <c r="Q69" s="25"/>
      <c r="R69" s="25"/>
      <c r="AL69" s="25"/>
      <c r="AM69" s="25"/>
    </row>
    <row r="70" spans="1:39">
      <c r="B70" s="25"/>
      <c r="C70" s="25"/>
      <c r="D70" s="25"/>
      <c r="E70" s="25"/>
      <c r="F70" s="25"/>
      <c r="G70" s="25"/>
      <c r="H70" s="25"/>
      <c r="I70" s="25"/>
      <c r="J70" s="25"/>
      <c r="K70" s="25"/>
      <c r="L70" s="25"/>
      <c r="M70" s="25"/>
      <c r="N70" s="25"/>
      <c r="O70" s="25"/>
      <c r="P70" s="25"/>
      <c r="Q70" s="25"/>
      <c r="R70" s="25"/>
      <c r="AL70" s="25"/>
      <c r="AM70" s="25"/>
    </row>
    <row r="71" spans="1:39">
      <c r="B71" s="25"/>
      <c r="C71" s="25"/>
      <c r="D71" s="25"/>
      <c r="E71" s="25"/>
      <c r="F71" s="25"/>
      <c r="G71" s="25"/>
      <c r="H71" s="25"/>
      <c r="I71" s="25"/>
      <c r="J71" s="25"/>
      <c r="K71" s="25"/>
      <c r="L71" s="25"/>
      <c r="M71" s="25"/>
      <c r="N71" s="25"/>
      <c r="O71" s="25"/>
      <c r="P71" s="25"/>
      <c r="Q71" s="25"/>
      <c r="R71" s="25"/>
      <c r="AL71" s="25"/>
      <c r="AM71" s="25"/>
    </row>
  </sheetData>
  <sheetProtection password="CA79" sheet="1" objects="1" scenarios="1"/>
  <mergeCells count="66">
    <mergeCell ref="T2:U2"/>
    <mergeCell ref="X2:Y2"/>
    <mergeCell ref="A3:R3"/>
    <mergeCell ref="A4:R4"/>
    <mergeCell ref="B7:C7"/>
    <mergeCell ref="E7:F7"/>
    <mergeCell ref="N7:Q7"/>
    <mergeCell ref="J7:M7"/>
    <mergeCell ref="B9:C9"/>
    <mergeCell ref="E9:F9"/>
    <mergeCell ref="N9:Q9"/>
    <mergeCell ref="B11:C11"/>
    <mergeCell ref="E11:F11"/>
    <mergeCell ref="J9:M9"/>
    <mergeCell ref="N11:Q11"/>
    <mergeCell ref="J11:M11"/>
    <mergeCell ref="T13:U13"/>
    <mergeCell ref="B15:C15"/>
    <mergeCell ref="E15:F15"/>
    <mergeCell ref="H15:I15"/>
    <mergeCell ref="K15:M15"/>
    <mergeCell ref="K16:L16"/>
    <mergeCell ref="E17:F17"/>
    <mergeCell ref="H17:I17"/>
    <mergeCell ref="O12:P12"/>
    <mergeCell ref="B13:C13"/>
    <mergeCell ref="E13:F13"/>
    <mergeCell ref="B16:C17"/>
    <mergeCell ref="E16:F16"/>
    <mergeCell ref="H16:I16"/>
    <mergeCell ref="E18:F18"/>
    <mergeCell ref="H18:I18"/>
    <mergeCell ref="O20:P20"/>
    <mergeCell ref="T23:U23"/>
    <mergeCell ref="B24:C25"/>
    <mergeCell ref="O24:P24"/>
    <mergeCell ref="E25:F25"/>
    <mergeCell ref="E22:F22"/>
    <mergeCell ref="H22:I22"/>
    <mergeCell ref="E20:F20"/>
    <mergeCell ref="K20:M20"/>
    <mergeCell ref="B26:C28"/>
    <mergeCell ref="E28:F28"/>
    <mergeCell ref="H28:M29"/>
    <mergeCell ref="B30:C31"/>
    <mergeCell ref="E31:F31"/>
    <mergeCell ref="H31:I31"/>
    <mergeCell ref="T32:U32"/>
    <mergeCell ref="C34:I34"/>
    <mergeCell ref="L34:M34"/>
    <mergeCell ref="O34:P34"/>
    <mergeCell ref="C36:I37"/>
    <mergeCell ref="T38:U38"/>
    <mergeCell ref="E39:M39"/>
    <mergeCell ref="O39:P39"/>
    <mergeCell ref="G41:M41"/>
    <mergeCell ref="O41:P41"/>
    <mergeCell ref="P65:Q65"/>
    <mergeCell ref="B56:Q58"/>
    <mergeCell ref="B60:Q64"/>
    <mergeCell ref="O43:P43"/>
    <mergeCell ref="F46:M46"/>
    <mergeCell ref="O46:P46"/>
    <mergeCell ref="B49:Q50"/>
    <mergeCell ref="B52:Q54"/>
    <mergeCell ref="C43:M43"/>
  </mergeCells>
  <phoneticPr fontId="0" type="noConversion"/>
  <dataValidations count="7">
    <dataValidation type="list" allowBlank="1" showInputMessage="1" showErrorMessage="1" sqref="E16:F16">
      <formula1>$T$3:$T$12</formula1>
    </dataValidation>
    <dataValidation type="list" allowBlank="1" showInputMessage="1" showErrorMessage="1" sqref="H16:I16">
      <formula1>$T$24:$T$31</formula1>
    </dataValidation>
    <dataValidation type="list" allowBlank="1" showInputMessage="1" showErrorMessage="1" sqref="E18:F18">
      <formula1>$T$14:$T$22</formula1>
    </dataValidation>
    <dataValidation type="list" allowBlank="1" showInputMessage="1" showErrorMessage="1" sqref="N9:P9">
      <formula1>$AB$14:$AB$20</formula1>
    </dataValidation>
    <dataValidation type="list" allowBlank="1" showInputMessage="1" showErrorMessage="1" sqref="N7:P7">
      <formula1>$AB$4:$AB$12</formula1>
    </dataValidation>
    <dataValidation type="list" allowBlank="1" showInputMessage="1" showErrorMessage="1" sqref="H18:I18">
      <formula1>$T$33:$T$37</formula1>
    </dataValidation>
    <dataValidation type="list" allowBlank="1" showInputMessage="1" showErrorMessage="1" sqref="K16:L16">
      <formula1>$T$39:$T$43</formula1>
    </dataValidation>
  </dataValidations>
  <pageMargins left="0.6138541666666667" right="0.75" top="0.19968749999999999" bottom="1" header="0.5" footer="0.5"/>
  <pageSetup scale="71" orientation="portrait" r:id="rId1"/>
  <headerFooter alignWithMargins="0"/>
  <ignoredErrors>
    <ignoredError sqref="AC15:AC16 AC17:AC20" evalError="1"/>
  </ignoredErrors>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Sheet1</vt:lpstr>
      <vt:lpstr>Sheet2</vt:lpstr>
      <vt:lpstr>Sheet1!Print_Area</vt:lpstr>
      <vt:lpstr>PRO_MIX_BX_Bio_Myco</vt:lpstr>
      <vt:lpstr>PRO_MIX_BX_Biofungicide</vt:lpstr>
    </vt:vector>
  </TitlesOfParts>
  <Company>Premier Tech Ltee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BLOE</dc:creator>
  <cp:lastModifiedBy>Ed Bloodnick</cp:lastModifiedBy>
  <cp:lastPrinted>2011-10-03T19:48:55Z</cp:lastPrinted>
  <dcterms:created xsi:type="dcterms:W3CDTF">2007-11-06T14:09:58Z</dcterms:created>
  <dcterms:modified xsi:type="dcterms:W3CDTF">2013-02-26T20:30:03Z</dcterms:modified>
</cp:coreProperties>
</file>